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17" sheetId="8" r:id="rId8"/>
    <sheet name="грудень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<sst xmlns="http://schemas.openxmlformats.org/spreadsheetml/2006/main" count="1372" uniqueCount="236">
  <si>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</si>
  <si>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</si>
  <si>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</si>
  <si>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</si>
  <si>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</si>
  <si>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</si>
  <si>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</si>
  <si>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</si>
  <si>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</si>
  <si>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</si>
  <si>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</si>
  <si>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</si>
  <si>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</si>
  <si>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</si>
  <si>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</si>
  <si>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</si>
  <si>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</si>
  <si>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</si>
  <si>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</si>
  <si>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</si>
  <si>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</si>
  <si>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</si>
  <si>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</si>
  <si>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</si>
  <si>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</si>
  <si>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</si>
  <si>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</si>
  <si>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</si>
  <si>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</si>
  <si>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</si>
  <si>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</si>
  <si>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</si>
  <si>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</si>
  <si>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</si>
  <si>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</si>
  <si>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</si>
  <si>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</si>
  <si>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</si>
  <si>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</si>
  <si>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</si>
  <si>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</si>
  <si>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</si>
  <si>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</si>
  <si>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</si>
  <si>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</si>
  <si>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</si>
  <si>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</si>
  <si>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</si>
  <si>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</si>
  <si>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</si>
  <si>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</si>
  <si>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</si>
  <si>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</si>
  <si>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</si>
  <si>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</si>
  <si>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</si>
  <si>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</si>
  <si>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</si>
  <si>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</si>
  <si>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</si>
  <si>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</si>
  <si>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</si>
  <si>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</si>
  <si>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</si>
  <si>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</si>
  <si>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</si>
  <si>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</si>
  <si>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</si>
  <si>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</si>
  <si>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</si>
  <si>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</si>
  <si>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</si>
  <si>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</si>
  <si>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</si>
  <si>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</si>
  <si>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</si>
  <si>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</si>
  <si>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</si>
  <si>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</si>
  <si>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</si>
  <si>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</si>
  <si>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</si>
  <si>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</si>
  <si>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</si>
  <si>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</si>
  <si>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</si>
  <si>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</si>
  <si>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</si>
  <si>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</si>
  <si>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</si>
  <si>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</si>
  <si>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</si>
  <si>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</si>
  <si>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</si>
  <si>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</si>
  <si>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</si>
  <si>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</si>
  <si>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</si>
  <si>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</si>
  <si>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</si>
  <si>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</si>
  <si>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</si>
  <si>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</si>
  <si>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</si>
  <si>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</si>
  <si>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</si>
  <si>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</si>
  <si>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</si>
  <si>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</si>
  <si>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</si>
  <si>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</si>
  <si>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</si>
  <si>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</si>
  <si>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</si>
  <si>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</si>
  <si>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</si>
  <si>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</si>
  <si>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</si>
  <si>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</si>
  <si>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</si>
  <si>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</si>
  <si>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</si>
  <si>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</si>
  <si>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</si>
  <si>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</si>
  <si>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</si>
  <si>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</si>
  <si>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</si>
  <si>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</si>
  <si>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</si>
  <si>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</si>
  <si>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</si>
  <si>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</si>
  <si>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</si>
  <si>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</si>
  <si>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</si>
  <si>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</si>
  <si>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</si>
  <si>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</si>
  <si>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</si>
  <si>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</si>
  <si>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</si>
  <si>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</si>
  <si>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</si>
  <si>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</si>
  <si>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</si>
  <si>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</si>
  <si>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</si>
  <si>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</si>
  <si>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</si>
  <si>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</si>
  <si>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</si>
  <si>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</si>
  <si>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</si>
  <si>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</si>
  <si>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</si>
  <si>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</si>
  <si>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</si>
  <si>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</si>
  <si>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</si>
  <si>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</si>
  <si>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</si>
  <si>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</si>
  <si>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</si>
  <si>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</si>
  <si>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</si>
  <si>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</si>
  <si>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</si>
  <si>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</si>
  <si>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</si>
  <si>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</si>
  <si>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</si>
  <si>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</si>
  <si>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</si>
  <si>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</si>
  <si>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</si>
  <si>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</si>
  <si>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</si>
  <si>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</si>
  <si>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</si>
  <si>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</si>
  <si>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</si>
  <si>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</si>
  <si>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</si>
  <si>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</si>
  <si>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</si>
  <si>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</si>
  <si>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</si>
  <si>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</si>
  <si>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</si>
  <si>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</si>
  <si>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</si>
  <si>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</si>
  <si>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</si>
  <si>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</si>
  <si>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</si>
  <si>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</si>
  <si>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</si>
  <si>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</si>
  <si>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</si>
  <si>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</si>
  <si>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</si>
  <si>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</si>
  <si>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</si>
  <si>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</si>
  <si>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</si>
  <si>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</si>
  <si>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</si>
  <si>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</si>
  <si>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</si>
  <si>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</si>
  <si>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</si>
  <si>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</si>
  <si>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</si>
  <si>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</si>
  <si>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</si>
  <si>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</si>
  <si>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</si>
  <si>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</si>
  <si>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</si>
  <si>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</si>
  <si>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</si>
  <si>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</si>
  <si>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</si>
  <si>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</si>
  <si>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</si>
  <si>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</si>
  <si>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</si>
  <si>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</si>
  <si>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</si>
  <si>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</si>
  <si>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</si>
  <si>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</si>
  <si>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</si>
  <si>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23.08.2017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</si>
  <si>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 22</t>
    </r>
    <r>
      <rPr>
        <b/>
        <sz val="10"/>
        <color indexed="10"/>
        <rFont val="Times New Roman"/>
        <family val="1"/>
      </rPr>
      <t xml:space="preserve">.08.17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</si>
</sst>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40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2727660.33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2" t="s">
        <v>234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230</v>
      </c>
      <c r="O3" s="333" t="s">
        <v>231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227</v>
      </c>
      <c r="F4" s="316" t="s">
        <v>33</v>
      </c>
      <c r="G4" s="307" t="s">
        <v>228</v>
      </c>
      <c r="H4" s="318" t="s">
        <v>229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235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232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805076.96</v>
      </c>
      <c r="G8" s="151">
        <f>#N/A</f>
        <v>-114594.34999999998</v>
      </c>
      <c r="H8" s="152">
        <f>F8/E8*100</f>
        <v>95.1840032385478</v>
      </c>
      <c r="I8" s="153">
        <f>F8-D8</f>
        <v>-493374.14000000013</v>
      </c>
      <c r="J8" s="153">
        <f>F8/D8*100</f>
        <v>62.00287095909888</v>
      </c>
      <c r="K8" s="151">
        <f>K9+K15+K18+K19+K23+K17</f>
        <v>633520.83</v>
      </c>
      <c r="L8" s="151">
        <f>#N/A</f>
        <v>97696.02000000002</v>
      </c>
      <c r="M8" s="205">
        <f>#N/A</f>
        <v>1.1542112198583905</v>
      </c>
      <c r="N8" s="151">
        <f>N9+N15+N18+N19+N23+N17</f>
        <v>118471</v>
      </c>
      <c r="O8" s="151">
        <f>O9+O15+O18+O19+O23+O17</f>
        <v>79504.18999999994</v>
      </c>
      <c r="P8" s="151">
        <f>O8-N8</f>
        <v>-38966.810000000056</v>
      </c>
      <c r="Q8" s="151">
        <f>O8/N8*100</f>
        <v>67.10856665344257</v>
      </c>
      <c r="R8" s="15">
        <f>R9+R15+R18+R19+R23</f>
        <v>102514</v>
      </c>
      <c r="S8" s="15">
        <f>O8-R8</f>
        <v>-23009.810000000056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466828.1</v>
      </c>
      <c r="G9" s="150">
        <f>F9-E9</f>
        <v>-14411.900000000023</v>
      </c>
      <c r="H9" s="157">
        <f>F9/E9*100</f>
        <v>97.00525725209874</v>
      </c>
      <c r="I9" s="158">
        <f>F9-D9</f>
        <v>-299816.9</v>
      </c>
      <c r="J9" s="158">
        <f>F9/D9*100</f>
        <v>60.89234260968245</v>
      </c>
      <c r="K9" s="227">
        <v>339918.36</v>
      </c>
      <c r="L9" s="159">
        <f>#N/A</f>
        <v>82343.64000000001</v>
      </c>
      <c r="M9" s="206">
        <f>#N/A</f>
        <v>1.2422453438525651</v>
      </c>
      <c r="N9" s="157">
        <f>E9-липень!E9</f>
        <v>64700</v>
      </c>
      <c r="O9" s="160">
        <f>F9-липень!F9</f>
        <v>47185</v>
      </c>
      <c r="P9" s="161">
        <f>O9-N9</f>
        <v>-17515</v>
      </c>
      <c r="Q9" s="158">
        <f>O9/N9*100</f>
        <v>72.92890262751159</v>
      </c>
      <c r="R9" s="100">
        <v>71000</v>
      </c>
      <c r="S9" s="100">
        <f>O9-R9</f>
        <v>-23815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50">
        <f aca="true" t="shared" si="0" ref="G10:G35">F10-E10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298673.41</v>
      </c>
      <c r="L10" s="106">
        <f>#N/A</f>
        <v>81014</v>
      </c>
      <c r="M10" s="207">
        <f>#N/A</f>
        <v>1.271246107914327</v>
      </c>
      <c r="N10" s="157">
        <f>E10-липень!E10</f>
        <v>0</v>
      </c>
      <c r="O10" s="160">
        <f>F10-липень!F10</f>
        <v>0</v>
      </c>
      <c r="P10" s="161">
        <f aca="true" t="shared" si="1" ref="P10:P35">O10-N10</f>
        <v>0</v>
      </c>
      <c r="Q10" s="104" t="e">
        <f>#N/A</f>
        <v>#DIV/0!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50">
        <f t="shared" si="0"/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24998.93</v>
      </c>
      <c r="L11" s="106">
        <f>#N/A</f>
        <v>-2457.0999999999985</v>
      </c>
      <c r="M11" s="207">
        <f>#N/A</f>
        <v>0.9017117932647518</v>
      </c>
      <c r="N11" s="157">
        <f>E11-липень!E11</f>
        <v>0</v>
      </c>
      <c r="O11" s="160">
        <f>F11-липень!F11</f>
        <v>0</v>
      </c>
      <c r="P11" s="161">
        <f t="shared" si="1"/>
        <v>0</v>
      </c>
      <c r="Q11" s="104" t="e">
        <f>#N/A</f>
        <v>#DIV/0!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50">
        <f t="shared" si="0"/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6686.39</v>
      </c>
      <c r="L12" s="106">
        <f>#N/A</f>
        <v>-1237.6000000000004</v>
      </c>
      <c r="M12" s="207">
        <f>#N/A</f>
        <v>0.8149075958775961</v>
      </c>
      <c r="N12" s="157">
        <f>E12-липень!E12</f>
        <v>0</v>
      </c>
      <c r="O12" s="160">
        <f>F12-липень!F12</f>
        <v>0</v>
      </c>
      <c r="P12" s="161">
        <f t="shared" si="1"/>
        <v>0</v>
      </c>
      <c r="Q12" s="104" t="e">
        <f>#N/A</f>
        <v>#DIV/0!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50">
        <f t="shared" si="0"/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7017.25</v>
      </c>
      <c r="L13" s="106">
        <f>#N/A</f>
        <v>-597.3800000000001</v>
      </c>
      <c r="M13" s="207">
        <f>#N/A</f>
        <v>0.914869785172254</v>
      </c>
      <c r="N13" s="157">
        <f>E13-липень!E13</f>
        <v>0</v>
      </c>
      <c r="O13" s="160">
        <f>F13-липень!F13</f>
        <v>0</v>
      </c>
      <c r="P13" s="161">
        <f t="shared" si="1"/>
        <v>0</v>
      </c>
      <c r="Q13" s="104" t="e">
        <f>#N/A</f>
        <v>#DIV/0!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50">
        <f t="shared" si="0"/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2542.38</v>
      </c>
      <c r="L14" s="106">
        <f>#N/A</f>
        <v>-1721.65</v>
      </c>
      <c r="M14" s="207">
        <f>#N/A</f>
        <v>0.3228195627718909</v>
      </c>
      <c r="N14" s="157">
        <f>E14-липень!E14</f>
        <v>0</v>
      </c>
      <c r="O14" s="160">
        <f>F14-липень!F14</f>
        <v>0</v>
      </c>
      <c r="P14" s="161">
        <f t="shared" si="1"/>
        <v>0</v>
      </c>
      <c r="Q14" s="104" t="e">
        <f>#N/A</f>
        <v>#DIV/0!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</v>
      </c>
      <c r="G15" s="150">
        <f t="shared" si="0"/>
        <v>-125.19999999999999</v>
      </c>
      <c r="H15" s="157">
        <f>F15/E15*100</f>
        <v>72.23946784922394</v>
      </c>
      <c r="I15" s="158">
        <f>#N/A</f>
        <v>-506.01</v>
      </c>
      <c r="J15" s="158">
        <f>F15/D15*100</f>
        <v>59.128856624319425</v>
      </c>
      <c r="K15" s="161">
        <v>385.26</v>
      </c>
      <c r="L15" s="161">
        <f>#N/A</f>
        <v>-340.27</v>
      </c>
      <c r="M15" s="208">
        <f>#N/A</f>
        <v>0.11677827960338473</v>
      </c>
      <c r="N15" s="157">
        <f>E15-липень!E15</f>
        <v>110</v>
      </c>
      <c r="O15" s="160">
        <f>F15-липень!F15</f>
        <v>280.81</v>
      </c>
      <c r="P15" s="161">
        <f t="shared" si="1"/>
        <v>170.81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0</v>
      </c>
      <c r="L16" s="161">
        <f>#N/A</f>
        <v>0</v>
      </c>
      <c r="M16" s="208" t="e">
        <f>#N/A</f>
        <v>#DIV/0!</v>
      </c>
      <c r="N16" s="157">
        <f>E16-липень!E16</f>
        <v>0</v>
      </c>
      <c r="O16" s="160">
        <f>F16-липень!F16</f>
        <v>0</v>
      </c>
      <c r="P16" s="161">
        <f t="shared" si="1"/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57">
        <f>E17-липень!E17</f>
        <v>0</v>
      </c>
      <c r="O17" s="160">
        <f>F17-липень!F17</f>
        <v>0</v>
      </c>
      <c r="P17" s="161">
        <f t="shared" si="1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147.5</v>
      </c>
      <c r="G18" s="150">
        <f t="shared" si="0"/>
        <v>57.5</v>
      </c>
      <c r="H18" s="157">
        <f>F18/E18*100</f>
        <v>163.88888888888889</v>
      </c>
      <c r="I18" s="158">
        <f>#N/A</f>
        <v>22.5</v>
      </c>
      <c r="J18" s="158">
        <f>#N/A</f>
        <v>118</v>
      </c>
      <c r="K18" s="161">
        <v>105.8</v>
      </c>
      <c r="L18" s="161">
        <f>#N/A</f>
        <v>41.7</v>
      </c>
      <c r="M18" s="208">
        <f>#N/A</f>
        <v>1.39413988657845</v>
      </c>
      <c r="N18" s="157">
        <f>E18-липень!E18</f>
        <v>20</v>
      </c>
      <c r="O18" s="160">
        <f>F18-липень!F18</f>
        <v>29.040000000000006</v>
      </c>
      <c r="P18" s="161">
        <f t="shared" si="1"/>
        <v>9.040000000000006</v>
      </c>
      <c r="Q18" s="158"/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150">
        <f>F20+F21+F22</f>
        <v>60449.869999999995</v>
      </c>
      <c r="G19" s="150">
        <f t="shared" si="0"/>
        <v>-22550.130000000005</v>
      </c>
      <c r="H19" s="164">
        <f>#N/A</f>
        <v>71.57671084337349</v>
      </c>
      <c r="I19" s="165">
        <f>#N/A</f>
        <v>-70591.33</v>
      </c>
      <c r="J19" s="165">
        <f>#N/A</f>
        <v>45.69897692307692</v>
      </c>
      <c r="K19" s="161">
        <v>64436.28</v>
      </c>
      <c r="L19" s="167">
        <f>#N/A</f>
        <v>-5027.610000000001</v>
      </c>
      <c r="M19" s="213">
        <f>#N/A</f>
        <v>0.921975477169073</v>
      </c>
      <c r="N19" s="157">
        <f>E19-липень!E19</f>
        <v>11900</v>
      </c>
      <c r="O19" s="160">
        <f>F19-липень!F19</f>
        <v>1049.5699999999924</v>
      </c>
      <c r="P19" s="161">
        <f t="shared" si="1"/>
        <v>-10850.430000000008</v>
      </c>
      <c r="Q19" s="165">
        <f>#N/A</f>
        <v>0.07033613445374237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37397.5</v>
      </c>
      <c r="G20" s="150">
        <f t="shared" si="0"/>
        <v>-12002.5</v>
      </c>
      <c r="H20" s="195">
        <f>#N/A</f>
        <v>73.59574898785426</v>
      </c>
      <c r="I20" s="254">
        <f>#N/A</f>
        <v>-40143.7</v>
      </c>
      <c r="J20" s="254">
        <f>#N/A</f>
        <v>47.524575163398694</v>
      </c>
      <c r="K20" s="161">
        <v>64436.28</v>
      </c>
      <c r="L20" s="166">
        <f>#N/A</f>
        <v>-28079.979999999996</v>
      </c>
      <c r="M20" s="256">
        <f>#N/A</f>
        <v>0.5642209637179553</v>
      </c>
      <c r="N20" s="157">
        <f>E20-липень!E20</f>
        <v>6950</v>
      </c>
      <c r="O20" s="160">
        <f>F20-липень!F20</f>
        <v>1049.5</v>
      </c>
      <c r="P20" s="161">
        <f t="shared" si="1"/>
        <v>-5900.5</v>
      </c>
      <c r="Q20" s="254">
        <f>#N/A</f>
        <v>0.11942446043169655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150">
        <f t="shared" si="0"/>
        <v>-1857.6800000000003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57">
        <f>E21-липень!E21</f>
        <v>950</v>
      </c>
      <c r="O21" s="160">
        <f>F21-липень!F21</f>
        <v>0</v>
      </c>
      <c r="P21" s="161">
        <f t="shared" si="1"/>
        <v>-950</v>
      </c>
      <c r="Q21" s="254"/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150">
        <f t="shared" si="0"/>
        <v>-8689.95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57">
        <f>E22-липень!E22</f>
        <v>4000</v>
      </c>
      <c r="O22" s="160">
        <f>F22-липень!F22</f>
        <v>0</v>
      </c>
      <c r="P22" s="161">
        <f t="shared" si="1"/>
        <v>-4000</v>
      </c>
      <c r="Q22" s="254"/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277325.19999999995</v>
      </c>
      <c r="G23" s="150">
        <f t="shared" si="0"/>
        <v>-3705.000000000058</v>
      </c>
      <c r="H23" s="157">
        <f>#N/A</f>
        <v>88.72825767479794</v>
      </c>
      <c r="I23" s="158">
        <f>#N/A</f>
        <v>-151776.89999999997</v>
      </c>
      <c r="J23" s="158">
        <f>#N/A</f>
        <v>62.16267490273106</v>
      </c>
      <c r="K23" s="158">
        <v>228674.96</v>
      </c>
      <c r="L23" s="161">
        <f>#N/A</f>
        <v>20678.24000000002</v>
      </c>
      <c r="M23" s="209">
        <f>#N/A</f>
        <v>1.0904263413886681</v>
      </c>
      <c r="N23" s="157">
        <f>E23-липень!E23</f>
        <v>41741</v>
      </c>
      <c r="O23" s="160">
        <f>F23-липень!F23</f>
        <v>30959.76999999996</v>
      </c>
      <c r="P23" s="161">
        <f t="shared" si="1"/>
        <v>-10781.23000000004</v>
      </c>
      <c r="Q23" s="158">
        <f>#N/A</f>
        <v>7.157878345032506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127201.29999999999</v>
      </c>
      <c r="G24" s="150">
        <f t="shared" si="0"/>
        <v>-10344.600000000006</v>
      </c>
      <c r="H24" s="157">
        <f>#N/A</f>
        <v>88.17063976461675</v>
      </c>
      <c r="I24" s="158">
        <f>#N/A</f>
        <v>-85345.90000000001</v>
      </c>
      <c r="J24" s="158">
        <f>#N/A</f>
        <v>58.69446958440816</v>
      </c>
      <c r="K24" s="158">
        <v>121679.97</v>
      </c>
      <c r="L24" s="161">
        <f>#N/A</f>
        <v>-404.8700000000099</v>
      </c>
      <c r="M24" s="209">
        <f>#N/A</f>
        <v>0.9966726651888556</v>
      </c>
      <c r="N24" s="157">
        <f>E24-липень!E24</f>
        <v>17475</v>
      </c>
      <c r="O24" s="160">
        <f>F24-липень!F24</f>
        <v>6566.599999999991</v>
      </c>
      <c r="P24" s="161">
        <f t="shared" si="1"/>
        <v>-10908.400000000009</v>
      </c>
      <c r="Q24" s="158">
        <f>#N/A</f>
        <v>3.6646638054363043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171">
        <v>22809</v>
      </c>
      <c r="E25" s="297">
        <v>16354.1</v>
      </c>
      <c r="F25" s="172">
        <v>16471.9</v>
      </c>
      <c r="G25" s="150">
        <f t="shared" si="0"/>
        <v>117.80000000000109</v>
      </c>
      <c r="H25" s="173">
        <f>#N/A</f>
        <v>97.69721354278131</v>
      </c>
      <c r="I25" s="174">
        <f>#N/A</f>
        <v>-6831.5</v>
      </c>
      <c r="J25" s="174">
        <f>#N/A</f>
        <v>70.04910342408698</v>
      </c>
      <c r="K25" s="175">
        <v>14873.47</v>
      </c>
      <c r="L25" s="166">
        <f>#N/A</f>
        <v>1104.0300000000007</v>
      </c>
      <c r="M25" s="215">
        <f>#N/A</f>
        <v>1.0742281390959878</v>
      </c>
      <c r="N25" s="157">
        <f>E25-липень!E25</f>
        <v>1155</v>
      </c>
      <c r="O25" s="160">
        <f>F25-липень!F25</f>
        <v>609.9000000000015</v>
      </c>
      <c r="P25" s="161">
        <f t="shared" si="1"/>
        <v>-545.0999999999985</v>
      </c>
      <c r="Q25" s="174">
        <f>#N/A</f>
        <v>10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1160</v>
      </c>
      <c r="F26" s="163">
        <v>395.55</v>
      </c>
      <c r="G26" s="150">
        <f t="shared" si="0"/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623.64</v>
      </c>
      <c r="L26" s="200">
        <f>#N/A</f>
        <v>-228.08999999999997</v>
      </c>
      <c r="M26" s="228">
        <f>#N/A</f>
        <v>0.6342601500865884</v>
      </c>
      <c r="N26" s="157">
        <f>E26-липень!E26</f>
        <v>0</v>
      </c>
      <c r="O26" s="160">
        <f>F26-липень!F26</f>
        <v>0</v>
      </c>
      <c r="P26" s="161">
        <f t="shared" si="1"/>
        <v>0</v>
      </c>
      <c r="Q26" s="200" t="e">
        <f>#N/A</f>
        <v>#DIV/0!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14039.1</v>
      </c>
      <c r="F27" s="163">
        <v>15354.89</v>
      </c>
      <c r="G27" s="150">
        <f t="shared" si="0"/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14249.83</v>
      </c>
      <c r="L27" s="200">
        <f>#N/A</f>
        <v>1105.0599999999995</v>
      </c>
      <c r="M27" s="228">
        <f>#N/A</f>
        <v>1.0775489953213477</v>
      </c>
      <c r="N27" s="157">
        <f>E27-липень!E27</f>
        <v>0</v>
      </c>
      <c r="O27" s="160">
        <f>F27-липень!F27</f>
        <v>0</v>
      </c>
      <c r="P27" s="161">
        <f t="shared" si="1"/>
        <v>0</v>
      </c>
      <c r="Q27" s="200" t="e">
        <f>#N/A</f>
        <v>#DIV/0!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-45</v>
      </c>
      <c r="G28" s="150">
        <f t="shared" si="0"/>
        <v>-406.8</v>
      </c>
      <c r="H28" s="173">
        <f>#N/A</f>
        <v>-11.276948590381425</v>
      </c>
      <c r="I28" s="174">
        <f>#N/A</f>
        <v>-860.8</v>
      </c>
      <c r="J28" s="174">
        <f>#N/A</f>
        <v>-4.975609756097561</v>
      </c>
      <c r="K28" s="174">
        <v>669</v>
      </c>
      <c r="L28" s="174">
        <f>#N/A</f>
        <v>-709.8</v>
      </c>
      <c r="M28" s="212">
        <f>#N/A</f>
        <v>-0.06098654708520179</v>
      </c>
      <c r="N28" s="157">
        <f>E28-липень!E28</f>
        <v>105</v>
      </c>
      <c r="O28" s="160">
        <f>F28-липень!F28</f>
        <v>-4.200000000000003</v>
      </c>
      <c r="P28" s="161">
        <f t="shared" si="1"/>
        <v>-109.2</v>
      </c>
      <c r="Q28" s="174">
        <f>O28/N28*100</f>
        <v>-4.000000000000003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110774.4</v>
      </c>
      <c r="G29" s="150">
        <f t="shared" si="0"/>
        <v>-10055.600000000006</v>
      </c>
      <c r="H29" s="173">
        <f>#N/A</f>
        <v>87.17901183480923</v>
      </c>
      <c r="I29" s="174">
        <f>#N/A</f>
        <v>-77653.6</v>
      </c>
      <c r="J29" s="174">
        <f>#N/A</f>
        <v>57.5644836932762</v>
      </c>
      <c r="K29" s="175">
        <v>106137.5</v>
      </c>
      <c r="L29" s="175">
        <f>#N/A</f>
        <v>-799.1000000000058</v>
      </c>
      <c r="M29" s="211">
        <f>#N/A</f>
        <v>0.9924710870333293</v>
      </c>
      <c r="N29" s="157">
        <f>E29-липень!E29</f>
        <v>16215</v>
      </c>
      <c r="O29" s="160">
        <f>F29-липень!F29</f>
        <v>5960.899999999994</v>
      </c>
      <c r="P29" s="161">
        <f t="shared" si="1"/>
        <v>-10254.100000000006</v>
      </c>
      <c r="Q29" s="174">
        <f>O29/N29*100</f>
        <v>36.76164045636752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50">
        <f t="shared" si="0"/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34037.82</v>
      </c>
      <c r="L30" s="200">
        <f>#N/A</f>
        <v>1758.8700000000026</v>
      </c>
      <c r="M30" s="228">
        <f>#N/A</f>
        <v>1.051673990872506</v>
      </c>
      <c r="N30" s="157">
        <f>E30-липень!E30</f>
        <v>0</v>
      </c>
      <c r="O30" s="160">
        <f>F30-липень!F30</f>
        <v>0</v>
      </c>
      <c r="P30" s="161">
        <f t="shared" si="1"/>
        <v>0</v>
      </c>
      <c r="Q30" s="200" t="e">
        <f>O30/N30*100</f>
        <v>#DIV/0!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50">
        <f t="shared" si="0"/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72099.67</v>
      </c>
      <c r="L31" s="200">
        <f>#N/A</f>
        <v>-3650.6699999999983</v>
      </c>
      <c r="M31" s="228">
        <f>#N/A</f>
        <v>0.9493663424534399</v>
      </c>
      <c r="N31" s="157">
        <f>E31-липень!E31</f>
        <v>0</v>
      </c>
      <c r="O31" s="160">
        <f>F31-липень!F31</f>
        <v>0</v>
      </c>
      <c r="P31" s="161">
        <f t="shared" si="1"/>
        <v>0</v>
      </c>
      <c r="Q31" s="200" t="e">
        <f>O31/N31*100</f>
        <v>#DIV/0!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1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107.1</v>
      </c>
      <c r="G33" s="150">
        <f t="shared" si="0"/>
        <v>35.5</v>
      </c>
      <c r="H33" s="157">
        <f>#N/A</f>
        <v>122.3463687150838</v>
      </c>
      <c r="I33" s="158">
        <f>#N/A</f>
        <v>-27.400000000000006</v>
      </c>
      <c r="J33" s="158">
        <f>#N/A</f>
        <v>76.17391304347827</v>
      </c>
      <c r="K33" s="158">
        <v>85.95</v>
      </c>
      <c r="L33" s="158">
        <f>#N/A</f>
        <v>1.6499999999999915</v>
      </c>
      <c r="M33" s="210">
        <f>F33/K33</f>
        <v>1.2460732984293192</v>
      </c>
      <c r="N33" s="157">
        <f>E33-липень!E33</f>
        <v>15.999999999999993</v>
      </c>
      <c r="O33" s="160">
        <f>F33-липень!F33</f>
        <v>20.64999999999999</v>
      </c>
      <c r="P33" s="161">
        <f t="shared" si="1"/>
        <v>4.649999999999999</v>
      </c>
      <c r="Q33" s="158">
        <f>O33/N33*100</f>
        <v>129.0625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-37.2</v>
      </c>
      <c r="G34" s="150">
        <f t="shared" si="0"/>
        <v>-37.2</v>
      </c>
      <c r="H34" s="157"/>
      <c r="I34" s="158">
        <f>#N/A</f>
        <v>-34.3</v>
      </c>
      <c r="J34" s="158"/>
      <c r="K34" s="158">
        <v>-150.23</v>
      </c>
      <c r="L34" s="158">
        <f>#N/A</f>
        <v>115.92999999999999</v>
      </c>
      <c r="M34" s="210">
        <f>F34/K34</f>
        <v>0.24762031551620853</v>
      </c>
      <c r="N34" s="157">
        <f>E34-липень!E34</f>
        <v>0</v>
      </c>
      <c r="O34" s="160">
        <f>F34-липень!F34</f>
        <v>-2.280000000000001</v>
      </c>
      <c r="P34" s="161">
        <f t="shared" si="1"/>
        <v>-2.280000000000001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150053.8</v>
      </c>
      <c r="G35" s="150">
        <f t="shared" si="0"/>
        <v>6641.099999999977</v>
      </c>
      <c r="H35" s="164">
        <f>#N/A</f>
        <v>89.27005767271658</v>
      </c>
      <c r="I35" s="165">
        <f>#N/A</f>
        <v>-66369.5</v>
      </c>
      <c r="J35" s="165">
        <f>#N/A</f>
        <v>65.85827450524476</v>
      </c>
      <c r="K35" s="178">
        <v>107059.12</v>
      </c>
      <c r="L35" s="178">
        <f>F35-K35</f>
        <v>42994.67999999999</v>
      </c>
      <c r="M35" s="226">
        <f>F35/K35</f>
        <v>1.4015975472243747</v>
      </c>
      <c r="N35" s="157">
        <f>E35-липень!E35</f>
        <v>24250.000000000015</v>
      </c>
      <c r="O35" s="160">
        <f>F35-липень!F35</f>
        <v>24374.79999999999</v>
      </c>
      <c r="P35" s="161">
        <f t="shared" si="1"/>
        <v>124.7999999999738</v>
      </c>
      <c r="Q35" s="165">
        <f>O35/N35*100</f>
        <v>100.51463917525763</v>
      </c>
      <c r="R35" s="293">
        <v>7700</v>
      </c>
      <c r="S35" s="293">
        <f>#N/A</f>
        <v>-5354.399999999994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60">
        <f>F36-липень!F36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60">
        <f>F37-липень!F37</f>
        <v>0</v>
      </c>
      <c r="P37" s="106">
        <f>#N/A</f>
        <v>-3250</v>
      </c>
      <c r="Q37" s="104">
        <f>O37/N37*100</f>
        <v>0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60">
        <f>F38-липень!F38</f>
        <v>0</v>
      </c>
      <c r="P38" s="106">
        <f>#N/A</f>
        <v>-15000</v>
      </c>
      <c r="Q38" s="104">
        <f>O38/N38*100</f>
        <v>0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60">
        <f>F39-липень!F39</f>
        <v>0</v>
      </c>
      <c r="P39" s="106">
        <f>#N/A</f>
        <v>-7.0000000000000036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f>F40-липень!F40</f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46847.66</v>
      </c>
      <c r="G41" s="287">
        <f>G42+G43+G44+G45+G46+G48+G50+G51+G52+G53+G54+G59+G60+G64+G47+G49</f>
        <v>6270.16</v>
      </c>
      <c r="H41" s="152">
        <f>F41/E41*100</f>
        <v>115.45230731316619</v>
      </c>
      <c r="I41" s="153">
        <f>F41-D41</f>
        <v>-12177.339999999997</v>
      </c>
      <c r="J41" s="153">
        <f>F41/D41*100</f>
        <v>79.36918254976706</v>
      </c>
      <c r="K41" s="287">
        <f>K42+K43+K44+K45+K46+K48+K50+K51+K52+K53+K54+K59+K60+K64+K47+K49</f>
        <v>42988.27</v>
      </c>
      <c r="L41" s="151">
        <f>#N/A</f>
        <v>611.7599999999948</v>
      </c>
      <c r="M41" s="205">
        <f>#N/A</f>
        <v>1.0142308587900837</v>
      </c>
      <c r="N41" s="151">
        <f>N42+N43+N44+N45+N46+N48+N50+N51+N52+N53+N54+N59+N60+N64+N47+N49</f>
        <v>5383.8</v>
      </c>
      <c r="O41" s="287">
        <f>O42+O43+O44+O45+O46+O48+O50+O51+O52+O53+O54+O59+O60+O64+O47+O49</f>
        <v>6384.07</v>
      </c>
      <c r="P41" s="151">
        <f>P42+P43+P44+P45+P46+P48+P50+P51+P52+P53+P54+P59+P60+P64</f>
        <v>1006.4999999999993</v>
      </c>
      <c r="Q41" s="151">
        <f>O41/N41*100</f>
        <v>118.57925628738064</v>
      </c>
      <c r="R41" s="15">
        <f>R42+R43+R44+R45+R46+R47+R48+R50+R51+R52+R53+R54+R59+R60+R64</f>
        <v>5598.5</v>
      </c>
      <c r="S41" s="15">
        <f>O41-R41</f>
        <v>785.5699999999997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2" ref="G42:G66">F42-E42</f>
        <v>3077.9</v>
      </c>
      <c r="H42" s="164">
        <f>#N/A</f>
        <v>463.60416666666674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#N/A</f>
        <v>1808.4600000000003</v>
      </c>
      <c r="M42" s="218">
        <f>#N/A</f>
        <v>5.338499184339316</v>
      </c>
      <c r="N42" s="157">
        <f>E42-липень!E42</f>
        <v>220</v>
      </c>
      <c r="O42" s="160">
        <f>F42-липень!F42</f>
        <v>1352.58</v>
      </c>
      <c r="P42" s="161">
        <f aca="true" t="shared" si="3" ref="P42:P66">O42-N42</f>
        <v>1132.58</v>
      </c>
      <c r="Q42" s="165">
        <f>#N/A</f>
        <v>9.08181818181819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</v>
      </c>
      <c r="G43" s="150">
        <f t="shared" si="2"/>
        <v>-1231.9000000000015</v>
      </c>
      <c r="H43" s="164">
        <f>#N/A</f>
        <v>93.61709844559584</v>
      </c>
      <c r="I43" s="165">
        <f>#N/A</f>
        <v>-11931.900000000001</v>
      </c>
      <c r="J43" s="165">
        <f>F43/D43*100</f>
        <v>60.227</v>
      </c>
      <c r="K43" s="165">
        <v>20560.18</v>
      </c>
      <c r="L43" s="165">
        <f>#N/A</f>
        <v>-2492.0800000000017</v>
      </c>
      <c r="M43" s="218"/>
      <c r="N43" s="157">
        <f>E43-липень!E43</f>
        <v>2800</v>
      </c>
      <c r="O43" s="160">
        <f>F43-липень!F43</f>
        <v>2175.4699999999993</v>
      </c>
      <c r="P43" s="161">
        <f t="shared" si="3"/>
        <v>-624.5300000000007</v>
      </c>
      <c r="Q43" s="165">
        <f>#N/A</f>
        <v>77.69535714285712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118.3</v>
      </c>
      <c r="G44" s="150">
        <f t="shared" si="2"/>
        <v>94.3</v>
      </c>
      <c r="H44" s="164">
        <f>F44/E44*100</f>
        <v>492.91666666666663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57">
        <f>E44-липень!E44</f>
        <v>1</v>
      </c>
      <c r="O44" s="160">
        <f>F44-липень!F44</f>
        <v>0</v>
      </c>
      <c r="P44" s="161">
        <f t="shared" si="3"/>
        <v>-1</v>
      </c>
      <c r="Q44" s="165">
        <f>#N/A</f>
        <v>0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12.4</v>
      </c>
      <c r="G45" s="150">
        <f t="shared" si="2"/>
        <v>12.4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57">
        <f>E45-липень!E45</f>
        <v>0</v>
      </c>
      <c r="O45" s="160">
        <f>F45-липень!F45</f>
        <v>1.6100000000000012</v>
      </c>
      <c r="P45" s="161">
        <f t="shared" si="3"/>
        <v>1.6100000000000012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594.8</v>
      </c>
      <c r="G46" s="150">
        <f t="shared" si="2"/>
        <v>422.79999999999995</v>
      </c>
      <c r="H46" s="164">
        <f>#N/A</f>
        <v>328.02325581395354</v>
      </c>
      <c r="I46" s="165">
        <f>#N/A</f>
        <v>304.20000000000005</v>
      </c>
      <c r="J46" s="165">
        <f>#N/A</f>
        <v>217.00000000000003</v>
      </c>
      <c r="K46" s="165">
        <v>195.12</v>
      </c>
      <c r="L46" s="165">
        <f>#N/A</f>
        <v>369.08000000000004</v>
      </c>
      <c r="M46" s="218">
        <f>#N/A</f>
        <v>2.8915539155391556</v>
      </c>
      <c r="N46" s="157">
        <f>E46-липень!E46</f>
        <v>22</v>
      </c>
      <c r="O46" s="160">
        <f>F46-липень!F46</f>
        <v>49.19999999999993</v>
      </c>
      <c r="P46" s="161">
        <f t="shared" si="3"/>
        <v>27.199999999999932</v>
      </c>
      <c r="Q46" s="165">
        <f>#N/A</f>
        <v>84.54545454545465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</v>
      </c>
      <c r="G47" s="150">
        <f t="shared" si="2"/>
        <v>3.5999999999999943</v>
      </c>
      <c r="H47" s="164">
        <f>#N/A</f>
        <v>104.45588235294119</v>
      </c>
      <c r="I47" s="165">
        <f>#N/A</f>
        <v>-26.47</v>
      </c>
      <c r="J47" s="165">
        <f>#N/A</f>
        <v>72.85128205128206</v>
      </c>
      <c r="K47" s="165">
        <v>41.15</v>
      </c>
      <c r="L47" s="165">
        <f>#N/A</f>
        <v>29.880000000000003</v>
      </c>
      <c r="M47" s="218"/>
      <c r="N47" s="157">
        <f>E47-липень!E47</f>
        <v>6.799999999999997</v>
      </c>
      <c r="O47" s="160">
        <f>F47-липень!F47</f>
        <v>0.5699999999999932</v>
      </c>
      <c r="P47" s="161">
        <f t="shared" si="3"/>
        <v>-6.230000000000004</v>
      </c>
      <c r="Q47" s="165">
        <f>#N/A</f>
        <v>0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789.8</v>
      </c>
      <c r="G48" s="150">
        <f t="shared" si="2"/>
        <v>209.79999999999995</v>
      </c>
      <c r="H48" s="164">
        <f>#N/A</f>
        <v>125.32758620689654</v>
      </c>
      <c r="I48" s="165">
        <f>#N/A</f>
        <v>-3.1000000000000227</v>
      </c>
      <c r="J48" s="165">
        <f>#N/A</f>
        <v>99.57534246575342</v>
      </c>
      <c r="K48" s="165">
        <v>328.11</v>
      </c>
      <c r="L48" s="165">
        <f>#N/A</f>
        <v>398.78999999999996</v>
      </c>
      <c r="M48" s="218"/>
      <c r="N48" s="157">
        <f>E48-липень!E48</f>
        <v>60</v>
      </c>
      <c r="O48" s="160">
        <f>F48-липень!F48</f>
        <v>75.19999999999993</v>
      </c>
      <c r="P48" s="161">
        <f t="shared" si="3"/>
        <v>15.199999999999932</v>
      </c>
      <c r="Q48" s="165">
        <f>#N/A</f>
        <v>20.499999999999925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"/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57">
        <f>E49-липень!E49</f>
        <v>0</v>
      </c>
      <c r="O49" s="160">
        <f>F49-липень!F49</f>
        <v>0</v>
      </c>
      <c r="P49" s="161">
        <f t="shared" si="3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12465.5</v>
      </c>
      <c r="G50" s="150">
        <f t="shared" si="2"/>
        <v>4525.5</v>
      </c>
      <c r="H50" s="164">
        <f>#N/A</f>
        <v>139.56738035264482</v>
      </c>
      <c r="I50" s="165">
        <f>#N/A</f>
        <v>81.64999999999964</v>
      </c>
      <c r="J50" s="165">
        <f>#N/A</f>
        <v>100.74227272727272</v>
      </c>
      <c r="K50" s="165">
        <v>7062.64</v>
      </c>
      <c r="L50" s="165">
        <f>#N/A</f>
        <v>4019.0099999999993</v>
      </c>
      <c r="M50" s="218">
        <f>#N/A</f>
        <v>1.5690520825073908</v>
      </c>
      <c r="N50" s="157">
        <f>E50-липень!E50</f>
        <v>900</v>
      </c>
      <c r="O50" s="160">
        <f>F50-липень!F50</f>
        <v>1681.5</v>
      </c>
      <c r="P50" s="161">
        <f t="shared" si="3"/>
        <v>781.5</v>
      </c>
      <c r="Q50" s="165">
        <f>#N/A</f>
        <v>33.07222222222218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364.3</v>
      </c>
      <c r="G51" s="150">
        <f t="shared" si="2"/>
        <v>154.3</v>
      </c>
      <c r="H51" s="164">
        <f>#N/A</f>
        <v>149.61904761904762</v>
      </c>
      <c r="I51" s="165">
        <f>#N/A</f>
        <v>4.199999999999989</v>
      </c>
      <c r="J51" s="165">
        <f>#N/A</f>
        <v>101.35483870967741</v>
      </c>
      <c r="K51" s="165">
        <v>168.26</v>
      </c>
      <c r="L51" s="165">
        <f>#N/A</f>
        <v>145.94</v>
      </c>
      <c r="M51" s="218"/>
      <c r="N51" s="157">
        <f>E51-липень!E51</f>
        <v>35</v>
      </c>
      <c r="O51" s="160">
        <f>F51-липень!F51</f>
        <v>58.10000000000002</v>
      </c>
      <c r="P51" s="161">
        <f t="shared" si="3"/>
        <v>23.100000000000023</v>
      </c>
      <c r="Q51" s="165">
        <f>#N/A</f>
        <v>22.857142857142858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30</v>
      </c>
      <c r="G52" s="150">
        <f t="shared" si="2"/>
        <v>14</v>
      </c>
      <c r="H52" s="164">
        <f>#N/A</f>
        <v>171.875</v>
      </c>
      <c r="I52" s="165">
        <f>#N/A</f>
        <v>7.5</v>
      </c>
      <c r="J52" s="165">
        <f>#N/A</f>
        <v>137.5</v>
      </c>
      <c r="K52" s="165">
        <v>15.44</v>
      </c>
      <c r="L52" s="165">
        <f>#N/A</f>
        <v>12.06</v>
      </c>
      <c r="M52" s="218"/>
      <c r="N52" s="157">
        <f>E52-липень!E52</f>
        <v>4</v>
      </c>
      <c r="O52" s="160">
        <f>F52-липень!F52</f>
        <v>4.079999999999998</v>
      </c>
      <c r="P52" s="161">
        <f t="shared" si="3"/>
        <v>0.0799999999999983</v>
      </c>
      <c r="Q52" s="165">
        <f>#N/A</f>
        <v>39.49999999999996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</v>
      </c>
      <c r="G53" s="150">
        <f t="shared" si="2"/>
        <v>-521.6999999999998</v>
      </c>
      <c r="H53" s="164">
        <f>#N/A</f>
        <v>89.40267765190525</v>
      </c>
      <c r="I53" s="165">
        <f>#N/A</f>
        <v>-2934.5</v>
      </c>
      <c r="J53" s="165">
        <f>#N/A</f>
        <v>59.66323024054982</v>
      </c>
      <c r="K53" s="165">
        <v>5068.19</v>
      </c>
      <c r="L53" s="165">
        <f>#N/A</f>
        <v>-727.6899999999996</v>
      </c>
      <c r="M53" s="218">
        <f>#N/A</f>
        <v>0.8564201421020128</v>
      </c>
      <c r="N53" s="157">
        <f>E53-липень!E53</f>
        <v>605</v>
      </c>
      <c r="O53" s="160">
        <f>F53-липень!F53</f>
        <v>547.1600000000003</v>
      </c>
      <c r="P53" s="161">
        <f t="shared" si="3"/>
        <v>-57.83999999999969</v>
      </c>
      <c r="Q53" s="165">
        <f>#N/A</f>
        <v>91.62975206611573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539.6</v>
      </c>
      <c r="G54" s="150">
        <f t="shared" si="2"/>
        <v>-250.39999999999998</v>
      </c>
      <c r="H54" s="164">
        <f>#N/A</f>
        <v>62.87341772151899</v>
      </c>
      <c r="I54" s="165">
        <f>#N/A</f>
        <v>-703.3</v>
      </c>
      <c r="J54" s="165">
        <f>#N/A</f>
        <v>41.391666666666666</v>
      </c>
      <c r="K54" s="165">
        <v>4347.61</v>
      </c>
      <c r="L54" s="165">
        <f>#N/A</f>
        <v>-3850.91</v>
      </c>
      <c r="M54" s="218">
        <f>#N/A</f>
        <v>0.11424667805989959</v>
      </c>
      <c r="N54" s="157">
        <f>E54-липень!E54</f>
        <v>100</v>
      </c>
      <c r="O54" s="160">
        <f>F54-липень!F54</f>
        <v>60.30000000000001</v>
      </c>
      <c r="P54" s="161">
        <f t="shared" si="3"/>
        <v>-39.69999999999999</v>
      </c>
      <c r="Q54" s="165">
        <f>#N/A</f>
        <v>17.399999999999977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150">
        <f t="shared" si="2"/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570.13</v>
      </c>
      <c r="L55" s="104">
        <f>F55-K55</f>
        <v>-162.17000000000002</v>
      </c>
      <c r="M55" s="109">
        <f>#N/A</f>
        <v>0.7155561012400681</v>
      </c>
      <c r="N55" s="157">
        <f>E55-липень!E55</f>
        <v>0</v>
      </c>
      <c r="O55" s="160">
        <f>F55-липень!F55</f>
        <v>0</v>
      </c>
      <c r="P55" s="161">
        <f t="shared" si="3"/>
        <v>0</v>
      </c>
      <c r="Q55" s="119" t="e">
        <f>#N/A</f>
        <v>#DIV/0!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50">
        <f t="shared" si="2"/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0.27</v>
      </c>
      <c r="L56" s="104">
        <f>F56-K56</f>
        <v>-0.12000000000000002</v>
      </c>
      <c r="M56" s="109">
        <f>#N/A</f>
        <v>0.5555555555555555</v>
      </c>
      <c r="N56" s="157">
        <f>E56-липень!E56</f>
        <v>0</v>
      </c>
      <c r="O56" s="160">
        <f>F56-липень!F56</f>
        <v>0</v>
      </c>
      <c r="P56" s="161">
        <f t="shared" si="3"/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50">
        <f t="shared" si="2"/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57">
        <f>E57-липень!E57</f>
        <v>0</v>
      </c>
      <c r="O57" s="160">
        <f>F57-липень!F57</f>
        <v>0</v>
      </c>
      <c r="P57" s="161">
        <f t="shared" si="3"/>
        <v>0</v>
      </c>
      <c r="Q57" s="119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150">
        <f t="shared" si="2"/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3777.19</v>
      </c>
      <c r="L58" s="104">
        <f>F58-K58</f>
        <v>-3708.05</v>
      </c>
      <c r="M58" s="109">
        <f>#N/A</f>
        <v>0.018304612688268263</v>
      </c>
      <c r="N58" s="157">
        <f>E58-липень!E58</f>
        <v>0</v>
      </c>
      <c r="O58" s="160">
        <f>F58-липень!F58</f>
        <v>0</v>
      </c>
      <c r="P58" s="161">
        <f t="shared" si="3"/>
        <v>0</v>
      </c>
      <c r="Q58" s="119" t="e">
        <f>#N/A</f>
        <v>#DIV/0!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"/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57">
        <f>E59-липень!E59</f>
        <v>0</v>
      </c>
      <c r="O59" s="160">
        <f>F59-липень!F59</f>
        <v>0</v>
      </c>
      <c r="P59" s="161">
        <f t="shared" si="3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5816.5</v>
      </c>
      <c r="G60" s="150">
        <f t="shared" si="2"/>
        <v>-243.5</v>
      </c>
      <c r="H60" s="164">
        <f>#N/A</f>
        <v>90.25247524752476</v>
      </c>
      <c r="I60" s="165">
        <f>#N/A</f>
        <v>-1880.6999999999998</v>
      </c>
      <c r="J60" s="165">
        <f>#N/A</f>
        <v>74.41224489795918</v>
      </c>
      <c r="K60" s="165">
        <v>4601.83</v>
      </c>
      <c r="L60" s="165">
        <f>#N/A</f>
        <v>867.4700000000003</v>
      </c>
      <c r="M60" s="218">
        <f>#N/A</f>
        <v>1.1885054424000887</v>
      </c>
      <c r="N60" s="157">
        <f>E60-липень!E60</f>
        <v>600</v>
      </c>
      <c r="O60" s="160">
        <f>F60-липень!F60</f>
        <v>378.3000000000002</v>
      </c>
      <c r="P60" s="161">
        <f t="shared" si="3"/>
        <v>-221.69999999999982</v>
      </c>
      <c r="Q60" s="165">
        <f>#N/A</f>
        <v>5.183333333333394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"/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>
        <v>0</v>
      </c>
      <c r="L61" s="165">
        <f>#N/A</f>
        <v>0</v>
      </c>
      <c r="M61" s="218" t="e">
        <f>#N/A</f>
        <v>#DIV/0!</v>
      </c>
      <c r="N61" s="157">
        <f>E61-липень!E61</f>
        <v>0</v>
      </c>
      <c r="O61" s="160">
        <f>F61-липень!F61</f>
        <v>0</v>
      </c>
      <c r="P61" s="161">
        <f t="shared" si="3"/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1370</v>
      </c>
      <c r="G62" s="150">
        <f t="shared" si="2"/>
        <v>1370</v>
      </c>
      <c r="H62" s="164"/>
      <c r="I62" s="165"/>
      <c r="J62" s="165"/>
      <c r="K62" s="166">
        <v>889.8</v>
      </c>
      <c r="L62" s="165">
        <f>#N/A</f>
        <v>355.20000000000005</v>
      </c>
      <c r="M62" s="218">
        <f>#N/A</f>
        <v>1.3991908293998652</v>
      </c>
      <c r="N62" s="157">
        <f>E62-липень!E62</f>
        <v>0</v>
      </c>
      <c r="O62" s="160">
        <f>F62-липень!F62</f>
        <v>140</v>
      </c>
      <c r="P62" s="161">
        <f t="shared" si="3"/>
        <v>140</v>
      </c>
      <c r="Q62" s="165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"/>
        <v>0</v>
      </c>
      <c r="H63" s="164"/>
      <c r="I63" s="165">
        <f>#N/A</f>
        <v>0</v>
      </c>
      <c r="J63" s="165"/>
      <c r="K63" s="166">
        <v>0</v>
      </c>
      <c r="L63" s="165">
        <f>#N/A</f>
        <v>0</v>
      </c>
      <c r="M63" s="218" t="e">
        <f>#N/A</f>
        <v>#DIV/0!</v>
      </c>
      <c r="N63" s="157">
        <f>E63-липень!E63</f>
        <v>0</v>
      </c>
      <c r="O63" s="160">
        <f>F63-липень!F63</f>
        <v>0</v>
      </c>
      <c r="P63" s="161">
        <f t="shared" si="3"/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2"/>
        <v>-19.86</v>
      </c>
      <c r="H64" s="164">
        <f>#N/A</f>
        <v>75.175</v>
      </c>
      <c r="I64" s="165">
        <f>#N/A</f>
        <v>-99.86</v>
      </c>
      <c r="J64" s="165">
        <f>#N/A</f>
        <v>37.5875</v>
      </c>
      <c r="K64" s="165">
        <v>152.27</v>
      </c>
      <c r="L64" s="165">
        <f>#N/A</f>
        <v>-92.13000000000001</v>
      </c>
      <c r="M64" s="218">
        <f>#N/A</f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3"/>
        <v>-30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</v>
      </c>
      <c r="G65" s="150">
        <f t="shared" si="2"/>
        <v>20.799999999999997</v>
      </c>
      <c r="H65" s="164">
        <f>#N/A</f>
        <v>282.57425742574253</v>
      </c>
      <c r="I65" s="165">
        <f>#N/A</f>
        <v>13.54</v>
      </c>
      <c r="J65" s="165">
        <f>#N/A</f>
        <v>190.26666666666665</v>
      </c>
      <c r="K65" s="165">
        <v>13.42</v>
      </c>
      <c r="L65" s="165">
        <f>#N/A</f>
        <v>15.12</v>
      </c>
      <c r="M65" s="218">
        <f>#N/A</f>
        <v>2.1266766020864383</v>
      </c>
      <c r="N65" s="157">
        <f>E65-липень!E65</f>
        <v>1.3000000000000007</v>
      </c>
      <c r="O65" s="160">
        <f>F65-липень!F65</f>
        <v>2.3599999999999994</v>
      </c>
      <c r="P65" s="161">
        <f t="shared" si="3"/>
        <v>1.0599999999999987</v>
      </c>
      <c r="Q65" s="165">
        <f>#N/A</f>
        <v>0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50">
        <f t="shared" si="2"/>
        <v>-5.25</v>
      </c>
      <c r="H66" s="164"/>
      <c r="I66" s="165">
        <f>#N/A</f>
        <v>-5.25</v>
      </c>
      <c r="J66" s="165"/>
      <c r="K66" s="165">
        <v>1.03</v>
      </c>
      <c r="L66" s="165">
        <f>#N/A</f>
        <v>-6.28</v>
      </c>
      <c r="M66" s="218">
        <f>#N/A</f>
        <v>-5.097087378640777</v>
      </c>
      <c r="N66" s="157">
        <f>E66-липень!E66</f>
        <v>0</v>
      </c>
      <c r="O66" s="160">
        <f>F66-липень!F66</f>
        <v>0</v>
      </c>
      <c r="P66" s="161">
        <f t="shared" si="3"/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851950.27</v>
      </c>
      <c r="G67" s="151">
        <f>F67-E67</f>
        <v>-34448.52999999991</v>
      </c>
      <c r="H67" s="152">
        <f>F67/E67*100</f>
        <v>96.11365335783397</v>
      </c>
      <c r="I67" s="153">
        <f>F67-D67</f>
        <v>-505540.8300000001</v>
      </c>
      <c r="J67" s="153">
        <f>F67/D67*100</f>
        <v>62.759179047288036</v>
      </c>
      <c r="K67" s="151">
        <f>K8+K41+K65+K66</f>
        <v>676523.55</v>
      </c>
      <c r="L67" s="153">
        <f>F67-K67</f>
        <v>175426.71999999997</v>
      </c>
      <c r="M67" s="219">
        <f>F67/K67</f>
        <v>1.2593061542351334</v>
      </c>
      <c r="N67" s="151">
        <f>N8+N41+N65+N66</f>
        <v>123856.1</v>
      </c>
      <c r="O67" s="151">
        <f>O8+O41+O65+O66</f>
        <v>85890.61999999995</v>
      </c>
      <c r="P67" s="155">
        <f>O67-N67</f>
        <v>-37965.480000000054</v>
      </c>
      <c r="Q67" s="153">
        <f>O67/N67*100</f>
        <v>69.34710522937502</v>
      </c>
      <c r="R67" s="27">
        <f>R8+R41+R65+R66</f>
        <v>108115.7</v>
      </c>
      <c r="S67" s="280">
        <f>O67-R67</f>
        <v>-22225.080000000045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>
        <v>0.01</v>
      </c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-3.8200000000000003</v>
      </c>
      <c r="L73" s="167">
        <f>F73-K73</f>
        <v>1.1800000000000002</v>
      </c>
      <c r="M73" s="209">
        <f>F73/K73</f>
        <v>0.6910994764397905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67">
        <v>-3.8200000000000003</v>
      </c>
      <c r="L74" s="187">
        <f>F74-K74</f>
        <v>1.19</v>
      </c>
      <c r="M74" s="209">
        <f>#N/A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4" ref="G75:G86">F75-E75</f>
        <v>35.57</v>
      </c>
      <c r="H75" s="186"/>
      <c r="I75" s="187">
        <f>#N/A</f>
        <v>35.57</v>
      </c>
      <c r="J75" s="187"/>
      <c r="K75" s="187"/>
      <c r="L75" s="187">
        <f>F75-K75</f>
        <v>35.57</v>
      </c>
      <c r="M75" s="209" t="e">
        <f>#N/A</f>
        <v>#DIV/0!</v>
      </c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3.77</v>
      </c>
      <c r="G76" s="162">
        <f t="shared" si="4"/>
        <v>-17996.23</v>
      </c>
      <c r="H76" s="164">
        <f>F76/E76*100</f>
        <v>0.020944444444444446</v>
      </c>
      <c r="I76" s="167">
        <f>#N/A</f>
        <v>-104202.26</v>
      </c>
      <c r="J76" s="167">
        <f>F76/D76*100</f>
        <v>0.0036178328643745477</v>
      </c>
      <c r="K76" s="187">
        <v>1535.17</v>
      </c>
      <c r="L76" s="187">
        <f>#N/A</f>
        <v>-1531.4</v>
      </c>
      <c r="M76" s="209">
        <f>#N/A</f>
        <v>0.002455754085866712</v>
      </c>
      <c r="N76" s="157">
        <f>E76-липень!E76</f>
        <v>4500</v>
      </c>
      <c r="O76" s="160">
        <f>F76-липень!F76</f>
        <v>0</v>
      </c>
      <c r="P76" s="167">
        <f>#N/A</f>
        <v>-4500</v>
      </c>
      <c r="Q76" s="167">
        <f>O76/N76*100</f>
        <v>0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5908.9</v>
      </c>
      <c r="G77" s="162">
        <f t="shared" si="4"/>
        <v>-16921.1</v>
      </c>
      <c r="H77" s="164">
        <f>F77/E77*100</f>
        <v>25.88217257993868</v>
      </c>
      <c r="I77" s="167">
        <f>#N/A</f>
        <v>-48093.79</v>
      </c>
      <c r="J77" s="167">
        <f>F77/D77*100</f>
        <v>10.942407407407407</v>
      </c>
      <c r="K77" s="167">
        <v>6783.53</v>
      </c>
      <c r="L77" s="187">
        <f>#N/A</f>
        <v>-877.3199999999997</v>
      </c>
      <c r="M77" s="209">
        <f>#N/A</f>
        <v>0.870669105907986</v>
      </c>
      <c r="N77" s="157">
        <f>E77-липень!E77</f>
        <v>3600</v>
      </c>
      <c r="O77" s="160">
        <f>F77-липень!F77</f>
        <v>2.6899999999996</v>
      </c>
      <c r="P77" s="167">
        <f>#N/A</f>
        <v>-3600</v>
      </c>
      <c r="Q77" s="167">
        <f>O77/N77*100</f>
        <v>0.0747222222222111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7043.9</v>
      </c>
      <c r="G78" s="162">
        <f t="shared" si="4"/>
        <v>-16856.1</v>
      </c>
      <c r="H78" s="164">
        <f>F78/E78*100</f>
        <v>29.472384937238495</v>
      </c>
      <c r="I78" s="167">
        <f>#N/A</f>
        <v>-72024.2</v>
      </c>
      <c r="J78" s="167">
        <f>F78/D78*100</f>
        <v>8.91632911392405</v>
      </c>
      <c r="K78" s="167">
        <v>10477.14</v>
      </c>
      <c r="L78" s="187">
        <f>#N/A</f>
        <v>-3501.3399999999992</v>
      </c>
      <c r="M78" s="209">
        <f>#N/A</f>
        <v>0.6658114714511785</v>
      </c>
      <c r="N78" s="157">
        <f>E78-липень!E78</f>
        <v>3850</v>
      </c>
      <c r="O78" s="160">
        <f>F78-липень!F78</f>
        <v>72.59999999999945</v>
      </c>
      <c r="P78" s="167">
        <f>#N/A</f>
        <v>-3845.5</v>
      </c>
      <c r="Q78" s="167">
        <f>O78/N78*100</f>
        <v>1.8857142857142715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4"/>
        <v>1</v>
      </c>
      <c r="H79" s="164">
        <f>F79/E79*100</f>
        <v>112.5</v>
      </c>
      <c r="I79" s="167">
        <f>#N/A</f>
        <v>-4</v>
      </c>
      <c r="J79" s="167">
        <f>F79/D79*100</f>
        <v>75</v>
      </c>
      <c r="K79" s="167">
        <v>6</v>
      </c>
      <c r="L79" s="187">
        <f>#N/A</f>
        <v>2</v>
      </c>
      <c r="M79" s="209">
        <f>#N/A</f>
        <v>1.3333333333333333</v>
      </c>
      <c r="N79" s="157">
        <f>E79-липень!E79</f>
        <v>1</v>
      </c>
      <c r="O79" s="160">
        <f>F79-липень!F79</f>
        <v>1</v>
      </c>
      <c r="P79" s="167">
        <f>#N/A</f>
        <v>-1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12965.57</v>
      </c>
      <c r="G80" s="185">
        <f t="shared" si="4"/>
        <v>-51772.43</v>
      </c>
      <c r="H80" s="186">
        <f>F80/E80*100</f>
        <v>20.027758040100096</v>
      </c>
      <c r="I80" s="187">
        <f>#N/A</f>
        <v>-224324.25</v>
      </c>
      <c r="J80" s="187">
        <f>F80/D80*100</f>
        <v>5.465676449635805</v>
      </c>
      <c r="K80" s="167">
        <v>18801.84</v>
      </c>
      <c r="L80" s="187">
        <f>#N/A</f>
        <v>-5908.0599999999995</v>
      </c>
      <c r="M80" s="209">
        <f>#N/A</f>
        <v>0.6857722435676509</v>
      </c>
      <c r="N80" s="185">
        <f>N76+N77+N78+N79</f>
        <v>11951</v>
      </c>
      <c r="O80" s="189">
        <f>O76+O77+O78+O79</f>
        <v>76.28999999999905</v>
      </c>
      <c r="P80" s="187">
        <f>#N/A</f>
        <v>-11946.5</v>
      </c>
      <c r="Q80" s="187">
        <f>O80/N80*100</f>
        <v>0.6383566228767388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4"/>
        <v>34.14</v>
      </c>
      <c r="H81" s="164"/>
      <c r="I81" s="167">
        <f>#N/A</f>
        <v>-1.8599999999999994</v>
      </c>
      <c r="J81" s="167"/>
      <c r="K81" s="187">
        <v>5.67</v>
      </c>
      <c r="L81" s="187">
        <f>#N/A</f>
        <v>32.47</v>
      </c>
      <c r="M81" s="209">
        <f>#N/A</f>
        <v>6.72663139329806</v>
      </c>
      <c r="N81" s="157">
        <f>E81-липень!E81</f>
        <v>0</v>
      </c>
      <c r="O81" s="160">
        <f>F81-липень!F81</f>
        <v>0</v>
      </c>
      <c r="P81" s="167">
        <f>#N/A</f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4"/>
        <v>0</v>
      </c>
      <c r="H82" s="164"/>
      <c r="I82" s="167">
        <f>#N/A</f>
        <v>0</v>
      </c>
      <c r="J82" s="190"/>
      <c r="K82" s="167">
        <v>0</v>
      </c>
      <c r="L82" s="187">
        <f>#N/A</f>
        <v>0</v>
      </c>
      <c r="M82" s="209" t="e">
        <f>#N/A</f>
        <v>#DIV/0!</v>
      </c>
      <c r="N82" s="157">
        <f>E82-липень!E82</f>
        <v>0</v>
      </c>
      <c r="O82" s="160">
        <f>F82-липень!F82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6573.3</v>
      </c>
      <c r="G83" s="162">
        <f t="shared" si="4"/>
        <v>180.09999999999945</v>
      </c>
      <c r="H83" s="164">
        <f>F83/E83*100</f>
        <v>102.81705562159793</v>
      </c>
      <c r="I83" s="167">
        <f>#N/A</f>
        <v>-3240.5</v>
      </c>
      <c r="J83" s="167">
        <f>F83/D83*100</f>
        <v>78.627990430622</v>
      </c>
      <c r="K83" s="167">
        <v>6824.83</v>
      </c>
      <c r="L83" s="187">
        <f>#N/A</f>
        <v>-1705.33</v>
      </c>
      <c r="M83" s="209">
        <f>#N/A</f>
        <v>0.750128574631163</v>
      </c>
      <c r="N83" s="157">
        <f>E83-липень!E83</f>
        <v>1882.4000000000005</v>
      </c>
      <c r="O83" s="160">
        <f>F83-липень!F83</f>
        <v>1459.6000000000004</v>
      </c>
      <c r="P83" s="167">
        <f>O83-N83</f>
        <v>-422.8000000000002</v>
      </c>
      <c r="Q83" s="190">
        <f>O83/N83*100</f>
        <v>77.53931151721206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4"/>
        <v>0.05</v>
      </c>
      <c r="H84" s="164"/>
      <c r="I84" s="167">
        <f>#N/A</f>
        <v>0.05</v>
      </c>
      <c r="J84" s="167"/>
      <c r="K84" s="167">
        <v>1.09</v>
      </c>
      <c r="L84" s="187">
        <f>#N/A</f>
        <v>-1.04</v>
      </c>
      <c r="M84" s="209">
        <f>#N/A</f>
        <v>0.045871559633027525</v>
      </c>
      <c r="N84" s="157">
        <f>E84-липень!E84</f>
        <v>0</v>
      </c>
      <c r="O84" s="160">
        <f>F84-липень!F84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6611.49</v>
      </c>
      <c r="G85" s="185">
        <f t="shared" si="4"/>
        <v>214.28999999999905</v>
      </c>
      <c r="H85" s="186">
        <f>F85/E85*100</f>
        <v>103.34974676420931</v>
      </c>
      <c r="I85" s="187">
        <f>#N/A</f>
        <v>-3242.3100000000004</v>
      </c>
      <c r="J85" s="187">
        <f>F85/D85*100</f>
        <v>78.70821428571429</v>
      </c>
      <c r="K85" s="167">
        <v>6831.59</v>
      </c>
      <c r="L85" s="187">
        <f>#N/A</f>
        <v>-1673.9000000000005</v>
      </c>
      <c r="M85" s="209">
        <f>#N/A</f>
        <v>0.7549765135202785</v>
      </c>
      <c r="N85" s="185">
        <f>N81+N84+N82+N83</f>
        <v>1882.4000000000005</v>
      </c>
      <c r="O85" s="189">
        <f>O81+O84+O82+O83</f>
        <v>1459.6000000000004</v>
      </c>
      <c r="P85" s="185">
        <f>P81+P84+P82+P83</f>
        <v>-422.8000000000002</v>
      </c>
      <c r="Q85" s="187">
        <f>O85/N85*100</f>
        <v>77.53931151721206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15.8</v>
      </c>
      <c r="G86" s="162">
        <f t="shared" si="4"/>
        <v>-10.600000000000001</v>
      </c>
      <c r="H86" s="164">
        <f>F86/E86*100</f>
        <v>59.84848484848485</v>
      </c>
      <c r="I86" s="167">
        <f>#N/A</f>
        <v>-25.57</v>
      </c>
      <c r="J86" s="167">
        <f>F86/D86*100</f>
        <v>41.578947368421055</v>
      </c>
      <c r="K86" s="187">
        <v>19.38</v>
      </c>
      <c r="L86" s="187">
        <f>#N/A</f>
        <v>-6.949999999999999</v>
      </c>
      <c r="M86" s="209">
        <f>#N/A</f>
        <v>0.6413828689370485</v>
      </c>
      <c r="N86" s="157">
        <f>E86-липень!E86</f>
        <v>1.6000000000000014</v>
      </c>
      <c r="O86" s="160">
        <f>F86-липень!F86</f>
        <v>3.370000000000001</v>
      </c>
      <c r="P86" s="167">
        <f>#N/A</f>
        <v>-1.6000000000000014</v>
      </c>
      <c r="Q86" s="167">
        <f>O86/N86</f>
        <v>2.106249999999999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>#N/A</f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19625.8</v>
      </c>
      <c r="G88" s="192">
        <f>F88-E88</f>
        <v>-51535.79999999999</v>
      </c>
      <c r="H88" s="193">
        <f>F88/E88*100</f>
        <v>27.579200017987233</v>
      </c>
      <c r="I88" s="194">
        <f>F88-D88</f>
        <v>-226030.23</v>
      </c>
      <c r="J88" s="194">
        <f>F88/D88*100</f>
        <v>7.989138308552817</v>
      </c>
      <c r="K88" s="191">
        <f>K74+K75+K80+K85+K86</f>
        <v>25648.99</v>
      </c>
      <c r="L88" s="187">
        <f>#N/A</f>
        <v>-7552.1500000000015</v>
      </c>
      <c r="M88" s="209">
        <f>#N/A</f>
        <v>0.7055576067517668</v>
      </c>
      <c r="N88" s="191">
        <f>N74+N75+N80+N85+N86</f>
        <v>13835.000000000002</v>
      </c>
      <c r="O88" s="191">
        <f>O74+O75+O80+O85+O86</f>
        <v>1539.2599999999993</v>
      </c>
      <c r="P88" s="194">
        <f>#N/A</f>
        <v>-13824.7</v>
      </c>
      <c r="Q88" s="194">
        <f>O88/N88*100</f>
        <v>11.125840260209607</v>
      </c>
      <c r="R88" s="27">
        <f>R80+R85+R86+R87</f>
        <v>4553.2</v>
      </c>
      <c r="S88" s="27">
        <f>S80+S85+S86+S87</f>
        <v>-4542.9</v>
      </c>
    </row>
    <row r="89" spans="2:19" ht="18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871576.0700000001</v>
      </c>
      <c r="G89" s="192">
        <f>F89-E89</f>
        <v>-85984.32999999984</v>
      </c>
      <c r="H89" s="193">
        <f>F89/E89*100</f>
        <v>91.0204797525044</v>
      </c>
      <c r="I89" s="194">
        <f>F89-D89</f>
        <v>-731571.06</v>
      </c>
      <c r="J89" s="194">
        <f>F89/D89*100</f>
        <v>54.36656771484224</v>
      </c>
      <c r="K89" s="194">
        <f>K67+K88</f>
        <v>702172.54</v>
      </c>
      <c r="L89" s="187">
        <f>#N/A</f>
        <v>90764.46999999997</v>
      </c>
      <c r="M89" s="209">
        <f>#N/A</f>
        <v>1.129262346260365</v>
      </c>
      <c r="N89" s="192">
        <f>N67+N88</f>
        <v>137691.1</v>
      </c>
      <c r="O89" s="192">
        <f>O67+O88</f>
        <v>87429.87999999995</v>
      </c>
      <c r="P89" s="194">
        <f>#N/A</f>
        <v>-128900.27999999997</v>
      </c>
      <c r="Q89" s="194">
        <f>O89/N89*100</f>
        <v>63.49711782388254</v>
      </c>
      <c r="R89" s="27">
        <f>R67+R88</f>
        <v>112668.9</v>
      </c>
      <c r="S89" s="27">
        <f>S67+S88</f>
        <v>-26767.980000000047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5</v>
      </c>
      <c r="D91" s="4" t="s">
        <v>35</v>
      </c>
      <c r="O91" s="78"/>
      <c r="S91" s="29"/>
    </row>
    <row r="92" spans="2:19" ht="30.75">
      <c r="B92" s="52" t="s">
        <v>53</v>
      </c>
      <c r="C92" s="29">
        <v>3218.8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42969</v>
      </c>
      <c r="D93" s="29">
        <v>5584.4</v>
      </c>
      <c r="G93" s="4" t="s">
        <v>58</v>
      </c>
      <c r="O93" s="306"/>
      <c r="P93" s="306"/>
    </row>
    <row r="94" spans="3:16" ht="15">
      <c r="C94" s="81">
        <v>42968</v>
      </c>
      <c r="D94" s="29">
        <v>4132.9</v>
      </c>
      <c r="G94" s="301"/>
      <c r="H94" s="301"/>
      <c r="I94" s="118"/>
      <c r="J94" s="295"/>
      <c r="K94" s="295"/>
      <c r="L94" s="295"/>
      <c r="M94" s="295"/>
      <c r="N94" s="295"/>
      <c r="O94" s="306"/>
      <c r="P94" s="306"/>
    </row>
    <row r="95" spans="3:16" ht="15.75" customHeight="1">
      <c r="C95" s="81">
        <v>42966</v>
      </c>
      <c r="D95" s="29">
        <v>3218.8</v>
      </c>
      <c r="F95" s="68"/>
      <c r="G95" s="301"/>
      <c r="H95" s="301"/>
      <c r="I95" s="118"/>
      <c r="J95" s="296"/>
      <c r="K95" s="296"/>
      <c r="L95" s="296"/>
      <c r="M95" s="296"/>
      <c r="N95" s="296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295"/>
      <c r="K96" s="295"/>
      <c r="L96" s="295"/>
      <c r="M96" s="295"/>
      <c r="N96" s="295"/>
    </row>
    <row r="97" spans="2:14" ht="18" customHeight="1">
      <c r="B97" s="304" t="s">
        <v>56</v>
      </c>
      <c r="C97" s="305"/>
      <c r="D97" s="133">
        <f>'[1]залишки  (2)'!$G$6/1000</f>
        <v>2727.66033</v>
      </c>
      <c r="E97" s="69"/>
      <c r="F97" s="125" t="s">
        <v>107</v>
      </c>
      <c r="G97" s="301"/>
      <c r="H97" s="301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1184.1</v>
      </c>
      <c r="G100" s="68">
        <f>G48+G51+G52</f>
        <v>378.09999999999997</v>
      </c>
      <c r="H100" s="69"/>
      <c r="I100" s="69"/>
      <c r="N100" s="29">
        <f>N48+N51+N52</f>
        <v>99</v>
      </c>
      <c r="O100" s="202">
        <f>O48+O51+O52</f>
        <v>137.37999999999994</v>
      </c>
      <c r="P100" s="29">
        <f>P48+P51+P52</f>
        <v>38.37999999999995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808679.7100000001</v>
      </c>
      <c r="G102" s="29">
        <f>F102-E102</f>
        <v>-37624.08999999985</v>
      </c>
      <c r="H102" s="230">
        <f>F102/E102</f>
        <v>0.9555430449443807</v>
      </c>
      <c r="I102" s="29">
        <f>F102-D102</f>
        <v>-490368.89</v>
      </c>
      <c r="J102" s="230">
        <f>F102/D102</f>
        <v>0.6225169019850374</v>
      </c>
      <c r="N102" s="29">
        <f>N9+N15+N17+N18+N19+N23+N42+N45+N65+N59</f>
        <v>118692.3</v>
      </c>
      <c r="O102" s="229">
        <f>O9+O15+O17+O18+O19+O23+O42+O45+O65+O59</f>
        <v>80860.73999999995</v>
      </c>
      <c r="P102" s="29">
        <f>O102-N102</f>
        <v>-37831.560000000056</v>
      </c>
      <c r="Q102" s="230">
        <f>O102/N102</f>
        <v>0.681263569751365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43246.689999999995</v>
      </c>
      <c r="G103" s="29">
        <f>G43+G44+G46+G48+G50+G51+G52+G53+G54+G60+G64+G47</f>
        <v>3156.9399999999982</v>
      </c>
      <c r="H103" s="230">
        <f>F103/E103</f>
        <v>1.0786055617907468</v>
      </c>
      <c r="I103" s="29">
        <f>I43+I44+I46+I48+I50+I51+I52+I53+I54+I60+I64+I47</f>
        <v>-17103.980000000003</v>
      </c>
      <c r="J103" s="230">
        <f>F103/D103</f>
        <v>0.7399869957650681</v>
      </c>
      <c r="K103" s="29">
        <f>K43+K44+K46+K48+K50+K51+K52+K53+K54+K60+K64+K47</f>
        <v>42568.869999999995</v>
      </c>
      <c r="L103" s="29">
        <f>L43+L44+L46+L48+L50+L51+L52+L53+L54+L60+L64+L47</f>
        <v>-1230.3500000000017</v>
      </c>
      <c r="M103" s="29">
        <f>M43+M44+M46+M48+M50+M51+M52+M53+M54+M60+M64+M47</f>
        <v>11.229198428583567</v>
      </c>
      <c r="N103" s="29">
        <f>N43+N44+N46+N48+N50+N51+N52+N53+N54+N60+N64+N47+N66</f>
        <v>5163.8</v>
      </c>
      <c r="O103" s="229">
        <f>O43+O44+O46+O48+O50+O51+O52+O53+O54+O60+O64+O47+O66</f>
        <v>5029.879999999999</v>
      </c>
      <c r="P103" s="29">
        <f>P43+P44+P46+P48+P50+P51+P52+P53+P54+P60+P64+P47</f>
        <v>-133.9200000000003</v>
      </c>
      <c r="Q103" s="230">
        <f>O103/N103</f>
        <v>0.974065610596847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633954.68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39880.119999999995</v>
      </c>
      <c r="G111" s="192">
        <f>F111-E111</f>
        <v>-49383.53999999999</v>
      </c>
      <c r="H111" s="193">
        <f>F111/E111*100</f>
        <v>44.676769919584295</v>
      </c>
      <c r="I111" s="194">
        <f>F111-D111</f>
        <v>-278184.13</v>
      </c>
      <c r="J111" s="194">
        <f>F111/D111*100</f>
        <v>12.538384933232827</v>
      </c>
      <c r="K111" s="194">
        <v>3039.87</v>
      </c>
      <c r="L111" s="194">
        <f>F111-K111</f>
        <v>36840.24999999999</v>
      </c>
      <c r="M111" s="269">
        <f>F111/K111</f>
        <v>13.119021537105205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891830.39</v>
      </c>
      <c r="G112" s="192">
        <f>F112-E112</f>
        <v>-83832.06999999995</v>
      </c>
      <c r="H112" s="193">
        <f>F112/E112*100</f>
        <v>91.40767699517721</v>
      </c>
      <c r="I112" s="194">
        <f>F112-D112</f>
        <v>-783724.9600000001</v>
      </c>
      <c r="J112" s="194">
        <f>F112/D112*100</f>
        <v>53.22595818753466</v>
      </c>
      <c r="K112" s="194">
        <f>K89+K111</f>
        <v>705212.41</v>
      </c>
      <c r="L112" s="194">
        <f>F112-K112</f>
        <v>186617.97999999998</v>
      </c>
      <c r="M112" s="269">
        <f>F112/K112</f>
        <v>1.2646266250476221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1437659.47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24"/>
  <sheetViews>
    <sheetView zoomScale="74" zoomScaleNormal="74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92" sqref="C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2" t="s">
        <v>233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218</v>
      </c>
      <c r="O3" s="333" t="s">
        <v>220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219</v>
      </c>
      <c r="F4" s="316" t="s">
        <v>33</v>
      </c>
      <c r="G4" s="307" t="s">
        <v>221</v>
      </c>
      <c r="H4" s="318" t="s">
        <v>222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226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225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725572.77</v>
      </c>
      <c r="G8" s="151">
        <f>#N/A</f>
        <v>-1767.4299999999348</v>
      </c>
      <c r="H8" s="152">
        <f>F8/E8*100</f>
        <v>99.75700091923973</v>
      </c>
      <c r="I8" s="153">
        <f>F8-D8</f>
        <v>-572878.3300000001</v>
      </c>
      <c r="J8" s="153">
        <f>F8/D8*100</f>
        <v>55.879868714347424</v>
      </c>
      <c r="K8" s="151">
        <v>543806.97</v>
      </c>
      <c r="L8" s="151">
        <f>#N/A</f>
        <v>181765.80000000005</v>
      </c>
      <c r="M8" s="205">
        <f>#N/A</f>
        <v>1.3342469111787958</v>
      </c>
      <c r="N8" s="151">
        <f>N9+N15+N18+N19+N23+N17</f>
        <v>118464.60000000003</v>
      </c>
      <c r="O8" s="151">
        <f>O9+O15+O18+O19+O23+O17</f>
        <v>116102.64999999997</v>
      </c>
      <c r="P8" s="151">
        <f>O8-N8</f>
        <v>-2361.95000000007</v>
      </c>
      <c r="Q8" s="151">
        <f>O8/N8*100</f>
        <v>98.00619763203517</v>
      </c>
      <c r="R8" s="15">
        <f>R9+R15+R18+R19+R23</f>
        <v>102514</v>
      </c>
      <c r="S8" s="15">
        <f>O8-R8</f>
        <v>13588.649999999965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419643.1</v>
      </c>
      <c r="G9" s="150">
        <f>#N/A</f>
        <v>3103.0999999999767</v>
      </c>
      <c r="H9" s="157">
        <f>F9/E9*100</f>
        <v>100.74497047102318</v>
      </c>
      <c r="I9" s="158">
        <f>F9-D9</f>
        <v>-347001.9</v>
      </c>
      <c r="J9" s="158">
        <f>F9/D9*100</f>
        <v>54.73760345401065</v>
      </c>
      <c r="K9" s="227">
        <v>295409.71</v>
      </c>
      <c r="L9" s="159">
        <f>#N/A</f>
        <v>124233.38999999996</v>
      </c>
      <c r="M9" s="206">
        <f>#N/A</f>
        <v>1.4205460612652168</v>
      </c>
      <c r="N9" s="157">
        <f>E9-червень!E9</f>
        <v>67300</v>
      </c>
      <c r="O9" s="160">
        <f>F9-червень!F9</f>
        <v>68100.71999999997</v>
      </c>
      <c r="P9" s="161">
        <f>O9-N9</f>
        <v>800.7199999999721</v>
      </c>
      <c r="Q9" s="158">
        <f>O9/N9*100</f>
        <v>101.18977711738479</v>
      </c>
      <c r="R9" s="100">
        <v>71000</v>
      </c>
      <c r="S9" s="100">
        <f>O9-R9</f>
        <v>-2899.280000000028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>#N/A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259105.9</v>
      </c>
      <c r="L10" s="106">
        <f>#N/A</f>
        <v>120581.50999999998</v>
      </c>
      <c r="M10" s="207">
        <f>#N/A</f>
        <v>1.4653753928413054</v>
      </c>
      <c r="N10" s="105">
        <f>E10-червень!E10</f>
        <v>60544</v>
      </c>
      <c r="O10" s="144">
        <f>F10-червень!F10</f>
        <v>57142.649999999965</v>
      </c>
      <c r="P10" s="106">
        <f>#N/A</f>
        <v>-3401.350000000035</v>
      </c>
      <c r="Q10" s="104">
        <f>#N/A</f>
        <v>94.38201968816063</v>
      </c>
      <c r="R10" s="37"/>
      <c r="S10" s="100">
        <f>#N/A</f>
        <v>57142.649999999965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>#N/A</f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21586.03</v>
      </c>
      <c r="L11" s="106">
        <f>#N/A</f>
        <v>955.8000000000029</v>
      </c>
      <c r="M11" s="207">
        <f>#N/A</f>
        <v>1.0442786376188675</v>
      </c>
      <c r="N11" s="105">
        <f>E11-червень!E11</f>
        <v>4080</v>
      </c>
      <c r="O11" s="144">
        <f>F11-червень!F11</f>
        <v>3455.9400000000023</v>
      </c>
      <c r="P11" s="106">
        <f>#N/A</f>
        <v>-624.0599999999977</v>
      </c>
      <c r="Q11" s="104">
        <f>#N/A</f>
        <v>84.70441176470594</v>
      </c>
      <c r="R11" s="37"/>
      <c r="S11" s="100">
        <f>#N/A</f>
        <v>3455.9400000000023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>#N/A</f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5837.44</v>
      </c>
      <c r="L12" s="106">
        <f>#N/A</f>
        <v>-388.64999999999964</v>
      </c>
      <c r="M12" s="207">
        <f>#N/A</f>
        <v>0.9334211572196032</v>
      </c>
      <c r="N12" s="105">
        <f>E12-червень!E12</f>
        <v>600</v>
      </c>
      <c r="O12" s="144">
        <f>F12-червень!F12</f>
        <v>935.7600000000002</v>
      </c>
      <c r="P12" s="106">
        <f>#N/A</f>
        <v>335.7600000000002</v>
      </c>
      <c r="Q12" s="104">
        <f>#N/A</f>
        <v>155.96000000000004</v>
      </c>
      <c r="R12" s="37"/>
      <c r="S12" s="100">
        <f>#N/A</f>
        <v>935.7600000000002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>#N/A</f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6429.46</v>
      </c>
      <c r="L13" s="106">
        <f>#N/A</f>
        <v>-9.590000000000146</v>
      </c>
      <c r="M13" s="207">
        <f>#N/A</f>
        <v>0.9985084283905646</v>
      </c>
      <c r="N13" s="105">
        <f>E13-червень!E13</f>
        <v>1980</v>
      </c>
      <c r="O13" s="144">
        <f>F13-червень!F13</f>
        <v>1728.6999999999998</v>
      </c>
      <c r="P13" s="106">
        <f>#N/A</f>
        <v>-251.30000000000018</v>
      </c>
      <c r="Q13" s="104">
        <f>#N/A</f>
        <v>87.3080808080808</v>
      </c>
      <c r="R13" s="37"/>
      <c r="S13" s="100">
        <f>#N/A</f>
        <v>1728.6999999999998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>#N/A</f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2450.88</v>
      </c>
      <c r="L14" s="106">
        <f>#N/A</f>
        <v>-1630.15</v>
      </c>
      <c r="M14" s="207">
        <f>#N/A</f>
        <v>0.33487155633894766</v>
      </c>
      <c r="N14" s="105">
        <f>E14-червень!E14</f>
        <v>96</v>
      </c>
      <c r="O14" s="144">
        <f>F14-червень!F14</f>
        <v>113.20000000000005</v>
      </c>
      <c r="P14" s="106">
        <f>#N/A</f>
        <v>17.200000000000045</v>
      </c>
      <c r="Q14" s="104">
        <f>#N/A</f>
        <v>117.91666666666671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>#N/A</f>
        <v>-296.01</v>
      </c>
      <c r="H15" s="157">
        <f>F15/E15*100</f>
        <v>13.193548387096774</v>
      </c>
      <c r="I15" s="158">
        <f>#N/A</f>
        <v>-506.01</v>
      </c>
      <c r="J15" s="158">
        <f>F15/D15*100</f>
        <v>8.165154264972777</v>
      </c>
      <c r="K15" s="161">
        <v>309.24</v>
      </c>
      <c r="L15" s="161">
        <f>#N/A</f>
        <v>-264.25</v>
      </c>
      <c r="M15" s="208">
        <f>#N/A</f>
        <v>0.14548570689432155</v>
      </c>
      <c r="N15" s="164">
        <f>E15-червень!E15</f>
        <v>0</v>
      </c>
      <c r="O15" s="168">
        <f>F15-червень!F15</f>
        <v>0.4299999999999997</v>
      </c>
      <c r="P15" s="161">
        <f>#N/A</f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E18-червень!E18</f>
        <v>0</v>
      </c>
      <c r="O18" s="168">
        <f>F18-червень!F18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</v>
      </c>
      <c r="G19" s="162">
        <f>#N/A</f>
        <v>-11699.699999999997</v>
      </c>
      <c r="H19" s="164">
        <f>#N/A</f>
        <v>83.54472573839664</v>
      </c>
      <c r="I19" s="165">
        <f>#N/A</f>
        <v>-70599.7</v>
      </c>
      <c r="J19" s="165">
        <f>#N/A</f>
        <v>45.69253846153846</v>
      </c>
      <c r="K19" s="161">
        <v>54291.2</v>
      </c>
      <c r="L19" s="167">
        <f>#N/A</f>
        <v>5109.100000000006</v>
      </c>
      <c r="M19" s="213">
        <f>#N/A</f>
        <v>1.09410549039255</v>
      </c>
      <c r="N19" s="164">
        <f>E19-червень!E19</f>
        <v>11500</v>
      </c>
      <c r="O19" s="168">
        <f>F19-червень!F19</f>
        <v>5440.190000000002</v>
      </c>
      <c r="P19" s="167">
        <f>#N/A</f>
        <v>-6059.809999999998</v>
      </c>
      <c r="Q19" s="165">
        <f>#N/A</f>
        <v>47.30600000000002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36348</v>
      </c>
      <c r="G20" s="253">
        <f>#N/A</f>
        <v>-6102</v>
      </c>
      <c r="H20" s="195">
        <f>#N/A</f>
        <v>85.62544169611307</v>
      </c>
      <c r="I20" s="254">
        <f>#N/A</f>
        <v>-40152</v>
      </c>
      <c r="J20" s="254">
        <f>#N/A</f>
        <v>47.51372549019608</v>
      </c>
      <c r="K20" s="255">
        <v>54291.2</v>
      </c>
      <c r="L20" s="166">
        <f>#N/A</f>
        <v>-17943.199999999997</v>
      </c>
      <c r="M20" s="256">
        <f>#N/A</f>
        <v>0.6695007662383591</v>
      </c>
      <c r="N20" s="195">
        <f>E20-червень!E20</f>
        <v>6550</v>
      </c>
      <c r="O20" s="179">
        <f>F20-червень!F20</f>
        <v>5112.740000000002</v>
      </c>
      <c r="P20" s="166">
        <f>#N/A</f>
        <v>-1437.2599999999984</v>
      </c>
      <c r="Q20" s="254">
        <f>#N/A</f>
        <v>78.05709923664125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>#N/A</f>
        <v>-907.6800000000003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>#N/A</f>
        <v>-756.0100000000002</v>
      </c>
      <c r="Q21" s="254"/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>#N/A</f>
        <v>-4689.950000000001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>#N/A</f>
        <v>-3866.470000000001</v>
      </c>
      <c r="Q22" s="254"/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246365.43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42561.31</v>
      </c>
      <c r="P23" s="161">
        <f>#N/A</f>
        <v>2896.7099999999627</v>
      </c>
      <c r="Q23" s="158">
        <f>#N/A</f>
        <v>107.30301074509754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120634.7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21241.03</v>
      </c>
      <c r="P24" s="161">
        <f>#N/A</f>
        <v>-156.97000000000116</v>
      </c>
      <c r="Q24" s="158">
        <f>#N/A</f>
        <v>99.2664267688569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4776.469999999999</v>
      </c>
      <c r="P25" s="177">
        <f>#N/A</f>
        <v>-33.530000000000655</v>
      </c>
      <c r="Q25" s="174">
        <f>#N/A</f>
        <v>99.30291060291059</v>
      </c>
      <c r="R25" s="104">
        <v>800</v>
      </c>
      <c r="S25" s="104">
        <f>#N/A</f>
        <v>3976.4699999999993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395.55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182.29000000000002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15354.89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4482.629999999999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48.43000000000001</v>
      </c>
      <c r="P28" s="177">
        <f>#N/A</f>
        <v>-74.57</v>
      </c>
      <c r="Q28" s="174">
        <f>O28/N28*100</f>
        <v>39.373983739837406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5138.740000000002</v>
      </c>
      <c r="P30" s="200">
        <f>#N/A</f>
        <v>-796.2599999999984</v>
      </c>
      <c r="Q30" s="200">
        <f>O30/N30*100</f>
        <v>86.5836562763269</v>
      </c>
      <c r="R30" s="107"/>
      <c r="S30" s="100">
        <f>#N/A</f>
        <v>5138.740000000002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10709.580000000002</v>
      </c>
      <c r="P31" s="200">
        <f>#N/A</f>
        <v>179.58000000000175</v>
      </c>
      <c r="Q31" s="200">
        <f>O31/N31*100</f>
        <v>101.70541310541313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/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125679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37871.92999999999</v>
      </c>
      <c r="M35" s="226">
        <f>F35/K35</f>
        <v>1.4313084356419135</v>
      </c>
      <c r="N35" s="157">
        <f>E35-червень!E35</f>
        <v>18257</v>
      </c>
      <c r="O35" s="160">
        <f>F35-червень!F35</f>
        <v>21316.660000000003</v>
      </c>
      <c r="P35" s="167">
        <f>#N/A</f>
        <v>3059.6600000000035</v>
      </c>
      <c r="Q35" s="165">
        <f>O35/N35*100</f>
        <v>116.7588322287342</v>
      </c>
      <c r="R35" s="293">
        <v>7700</v>
      </c>
      <c r="S35" s="293">
        <f>#N/A</f>
        <v>13616.660000000003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3667.7199999999975</v>
      </c>
      <c r="P37" s="106">
        <f>#N/A</f>
        <v>417.7199999999975</v>
      </c>
      <c r="Q37" s="104">
        <f>O37/N37*100</f>
        <v>112.852923076923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16797.339999999997</v>
      </c>
      <c r="P38" s="106">
        <f>#N/A</f>
        <v>1797.3399999999965</v>
      </c>
      <c r="Q38" s="104">
        <f>O38/N38*100</f>
        <v>111.98226666666665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40463.59</v>
      </c>
      <c r="G41" s="287">
        <f>G42+G43+G44+G45+G46+G48+G50+G51+G52+G53+G54+G59+G60+G64+G47+G49</f>
        <v>5269.89</v>
      </c>
      <c r="H41" s="152">
        <f>F41/E41*100</f>
        <v>114.97395840732858</v>
      </c>
      <c r="I41" s="153">
        <f>F41-D41</f>
        <v>-18561.410000000003</v>
      </c>
      <c r="J41" s="153">
        <f>F41/D41*100</f>
        <v>68.55330792037272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6405.130000000001</v>
      </c>
      <c r="P41" s="151">
        <f>P42+P43+P44+P45+P46+P48+P50+P51+P52+P53+P54+P59+P60+P64</f>
        <v>1118.4200000000005</v>
      </c>
      <c r="Q41" s="151">
        <f>O41/N41*100</f>
        <v>121.364445960285</v>
      </c>
      <c r="R41" s="15">
        <f>R42+R43+R44+R45+R46+R47+R48+R50+R51+R52+R53+R54+R59+R60+R64</f>
        <v>5598.5</v>
      </c>
      <c r="S41" s="15">
        <f>O41-R41</f>
        <v>806.630000000001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#N/A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#N/A</f>
        <v>1963.9300000000003</v>
      </c>
      <c r="M42" s="218">
        <f>#N/A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 t="e">
        <f>#N/A</f>
        <v>#DIV/0!</v>
      </c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>#N/A</f>
        <v>-607.3700000000008</v>
      </c>
      <c r="H43" s="164">
        <f>#N/A</f>
        <v>96.31896969696969</v>
      </c>
      <c r="I43" s="165">
        <f>#N/A</f>
        <v>-14107.37</v>
      </c>
      <c r="J43" s="165">
        <f>F43/D43*100</f>
        <v>52.975433333333335</v>
      </c>
      <c r="K43" s="165">
        <v>17271.02</v>
      </c>
      <c r="L43" s="165">
        <f>#N/A</f>
        <v>-1378.3900000000012</v>
      </c>
      <c r="M43" s="218"/>
      <c r="N43" s="164">
        <f>E43-червень!E43</f>
        <v>2800</v>
      </c>
      <c r="O43" s="168">
        <f>F43-червень!F43</f>
        <v>2538.99</v>
      </c>
      <c r="P43" s="167">
        <f>#N/A</f>
        <v>-261.0100000000002</v>
      </c>
      <c r="Q43" s="165">
        <f>#N/A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>#N/A</f>
        <v>95.3</v>
      </c>
      <c r="H44" s="164">
        <f>F44/E44*100</f>
        <v>514.3478260869565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64">
        <f>E44-червень!E44</f>
        <v>1</v>
      </c>
      <c r="O44" s="168">
        <f>F44-червень!F44</f>
        <v>15.5</v>
      </c>
      <c r="P44" s="167">
        <f>#N/A</f>
        <v>14.5</v>
      </c>
      <c r="Q44" s="165">
        <f>#N/A</f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>#N/A</f>
        <v>10.79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64">
        <f>E45-червень!E45</f>
        <v>0</v>
      </c>
      <c r="O45" s="168">
        <f>F45-червень!F45</f>
        <v>8.76</v>
      </c>
      <c r="P45" s="167">
        <f>#N/A</f>
        <v>8.76</v>
      </c>
      <c r="Q45" s="165" t="e">
        <f>#N/A</f>
        <v>#DIV/0!</v>
      </c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545.6</v>
      </c>
      <c r="G46" s="162">
        <f>#N/A</f>
        <v>395.6</v>
      </c>
      <c r="H46" s="164">
        <f>#N/A</f>
        <v>363.73333333333335</v>
      </c>
      <c r="I46" s="165">
        <f>#N/A</f>
        <v>285.6</v>
      </c>
      <c r="J46" s="165">
        <f>#N/A</f>
        <v>209.84615384615384</v>
      </c>
      <c r="K46" s="165">
        <v>187.96</v>
      </c>
      <c r="L46" s="165">
        <f>#N/A</f>
        <v>357.64</v>
      </c>
      <c r="M46" s="218">
        <f>#N/A</f>
        <v>2.9027452649499894</v>
      </c>
      <c r="N46" s="164">
        <f>E46-червень!E46</f>
        <v>22</v>
      </c>
      <c r="O46" s="168">
        <f>F46-червень!F46</f>
        <v>44.07000000000005</v>
      </c>
      <c r="P46" s="167">
        <f>#N/A</f>
        <v>22.07000000000005</v>
      </c>
      <c r="Q46" s="165">
        <f>#N/A</f>
        <v>200.31818181818207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>#N/A</f>
        <v>9.829999999999998</v>
      </c>
      <c r="H47" s="164">
        <f>#N/A</f>
        <v>116.06209150326796</v>
      </c>
      <c r="I47" s="165">
        <f>#N/A</f>
        <v>-26.47</v>
      </c>
      <c r="J47" s="165">
        <f>#N/A</f>
        <v>72.85128205128206</v>
      </c>
      <c r="K47" s="165">
        <v>27.48</v>
      </c>
      <c r="L47" s="165">
        <f>#N/A</f>
        <v>43.55</v>
      </c>
      <c r="M47" s="218"/>
      <c r="N47" s="164">
        <f>E47-червень!E47</f>
        <v>13.600000000000001</v>
      </c>
      <c r="O47" s="168">
        <f>F47-червень!F47</f>
        <v>0.01999999999999602</v>
      </c>
      <c r="P47" s="167">
        <f>#N/A</f>
        <v>-13.580000000000005</v>
      </c>
      <c r="Q47" s="165">
        <f>#N/A</f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>#N/A</f>
        <v>194.60000000000002</v>
      </c>
      <c r="H48" s="164">
        <f>#N/A</f>
        <v>137.42307692307693</v>
      </c>
      <c r="I48" s="165">
        <f>#N/A</f>
        <v>-15.399999999999977</v>
      </c>
      <c r="J48" s="165">
        <f>#N/A</f>
        <v>97.89041095890411</v>
      </c>
      <c r="K48" s="165">
        <v>248.37</v>
      </c>
      <c r="L48" s="165">
        <f>#N/A</f>
        <v>466.23</v>
      </c>
      <c r="M48" s="218"/>
      <c r="N48" s="164">
        <f>E48-червень!E48</f>
        <v>60</v>
      </c>
      <c r="O48" s="168">
        <f>F48-червень!F48</f>
        <v>85.68000000000006</v>
      </c>
      <c r="P48" s="167">
        <f>#N/A</f>
        <v>25.680000000000064</v>
      </c>
      <c r="Q48" s="165">
        <f>#N/A</f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>#N/A</f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64">
        <f>E49-червень!E49</f>
        <v>0</v>
      </c>
      <c r="O49" s="168">
        <f>F49-червень!F40</f>
        <v>22.689999999999998</v>
      </c>
      <c r="P49" s="167"/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10784</v>
      </c>
      <c r="G50" s="162">
        <f>#N/A</f>
        <v>3744</v>
      </c>
      <c r="H50" s="164">
        <f>#N/A</f>
        <v>153.1818181818182</v>
      </c>
      <c r="I50" s="165">
        <f>#N/A</f>
        <v>-216</v>
      </c>
      <c r="J50" s="165">
        <f>#N/A</f>
        <v>98.03636363636363</v>
      </c>
      <c r="K50" s="165">
        <v>6090.63</v>
      </c>
      <c r="L50" s="165">
        <f>#N/A</f>
        <v>4693.37</v>
      </c>
      <c r="M50" s="218">
        <f>#N/A</f>
        <v>1.7705885926414837</v>
      </c>
      <c r="N50" s="164">
        <f>E50-червень!E50</f>
        <v>1000</v>
      </c>
      <c r="O50" s="168">
        <f>F50-червень!F50</f>
        <v>2419.6900000000005</v>
      </c>
      <c r="P50" s="167">
        <f>#N/A</f>
        <v>1419.6900000000005</v>
      </c>
      <c r="Q50" s="165">
        <f>#N/A</f>
        <v>241.96900000000005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306.2</v>
      </c>
      <c r="G51" s="162">
        <f>#N/A</f>
        <v>131.2</v>
      </c>
      <c r="H51" s="164">
        <f>#N/A</f>
        <v>174.97142857142856</v>
      </c>
      <c r="I51" s="165">
        <f>#N/A</f>
        <v>-3.8000000000000114</v>
      </c>
      <c r="J51" s="165">
        <f>#N/A</f>
        <v>98.77419354838709</v>
      </c>
      <c r="K51" s="165">
        <v>117.39</v>
      </c>
      <c r="L51" s="165">
        <f>#N/A</f>
        <v>188.81</v>
      </c>
      <c r="M51" s="218"/>
      <c r="N51" s="164">
        <f>E51-червень!E51</f>
        <v>25</v>
      </c>
      <c r="O51" s="168">
        <f>F51-червень!F51</f>
        <v>43.389999999999986</v>
      </c>
      <c r="P51" s="167">
        <f>#N/A</f>
        <v>18.389999999999986</v>
      </c>
      <c r="Q51" s="165">
        <f>#N/A</f>
        <v>173.55999999999995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>#N/A</f>
        <v>13.920000000000002</v>
      </c>
      <c r="H52" s="164">
        <f>#N/A</f>
        <v>216</v>
      </c>
      <c r="I52" s="165">
        <f>#N/A</f>
        <v>5.920000000000002</v>
      </c>
      <c r="J52" s="165">
        <f>#N/A</f>
        <v>129.6</v>
      </c>
      <c r="K52" s="165">
        <v>8.54</v>
      </c>
      <c r="L52" s="165">
        <f>#N/A</f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>#N/A</f>
        <v>6.200000000000003</v>
      </c>
      <c r="Q52" s="165">
        <f>#N/A</f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>#N/A</f>
        <v>-463.8600000000001</v>
      </c>
      <c r="H53" s="164">
        <f>#N/A</f>
        <v>89.08564705882353</v>
      </c>
      <c r="I53" s="165">
        <f>#N/A</f>
        <v>-3488.86</v>
      </c>
      <c r="J53" s="165">
        <f>#N/A</f>
        <v>52.04316151202749</v>
      </c>
      <c r="K53" s="165">
        <v>4498</v>
      </c>
      <c r="L53" s="165">
        <f>#N/A</f>
        <v>-711.8600000000001</v>
      </c>
      <c r="M53" s="218">
        <f>#N/A</f>
        <v>0.8417385504668742</v>
      </c>
      <c r="N53" s="164">
        <f>E53-червень!E53</f>
        <v>605</v>
      </c>
      <c r="O53" s="168">
        <f>F53-червень!F53</f>
        <v>518.79</v>
      </c>
      <c r="P53" s="167">
        <f>#N/A</f>
        <v>-86.21000000000004</v>
      </c>
      <c r="Q53" s="165">
        <f>#N/A</f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479.3</v>
      </c>
      <c r="G54" s="162">
        <f>#N/A</f>
        <v>-210.7</v>
      </c>
      <c r="H54" s="164">
        <f>#N/A</f>
        <v>69.46376811594203</v>
      </c>
      <c r="I54" s="165">
        <f>#N/A</f>
        <v>-720.7</v>
      </c>
      <c r="J54" s="165">
        <f>#N/A</f>
        <v>39.94166666666667</v>
      </c>
      <c r="K54" s="165">
        <v>3724.79</v>
      </c>
      <c r="L54" s="165">
        <f>#N/A</f>
        <v>-3245.49</v>
      </c>
      <c r="M54" s="218">
        <f>#N/A</f>
        <v>0.12867839529208358</v>
      </c>
      <c r="N54" s="164">
        <f>E54-червень!E54</f>
        <v>120</v>
      </c>
      <c r="O54" s="168">
        <f>F54-червень!F54</f>
        <v>90.88</v>
      </c>
      <c r="P54" s="167">
        <f>#N/A</f>
        <v>-29.120000000000005</v>
      </c>
      <c r="Q54" s="165">
        <f>#N/A</f>
        <v>75.73333333333333</v>
      </c>
      <c r="R54" s="37">
        <v>50</v>
      </c>
      <c r="S54" s="37">
        <f>#N/A</f>
        <v>40.879999999999995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>#N/A</f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504.14</v>
      </c>
      <c r="L55" s="104">
        <f>F55-K55</f>
        <v>-96.18</v>
      </c>
      <c r="M55" s="109">
        <f>#N/A</f>
        <v>0.8092196612052207</v>
      </c>
      <c r="N55" s="105">
        <f>E55-червень!E55</f>
        <v>100</v>
      </c>
      <c r="O55" s="144">
        <f>F55-червень!F55</f>
        <v>75.43</v>
      </c>
      <c r="P55" s="106">
        <f>#N/A</f>
        <v>-24.569999999999993</v>
      </c>
      <c r="Q55" s="119">
        <f>#N/A</f>
        <v>75.43</v>
      </c>
      <c r="R55" s="37"/>
      <c r="S55" s="37">
        <f>#N/A</f>
        <v>75.43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0.26</v>
      </c>
      <c r="L56" s="104">
        <f>F56-K56</f>
        <v>-0.11000000000000001</v>
      </c>
      <c r="M56" s="109">
        <f>#N/A</f>
        <v>0.5769230769230769</v>
      </c>
      <c r="N56" s="105">
        <f>E56-червень!E56</f>
        <v>0</v>
      </c>
      <c r="O56" s="144">
        <f>F56-червень!F56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E57-червень!E57</f>
        <v>0</v>
      </c>
      <c r="O57" s="144">
        <f>F57-червень!F57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>#N/A</f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3220.38</v>
      </c>
      <c r="L58" s="104">
        <f>F58-K58</f>
        <v>-3151.2400000000002</v>
      </c>
      <c r="M58" s="109">
        <f>#N/A</f>
        <v>0.02146951601984859</v>
      </c>
      <c r="N58" s="105">
        <f>E58-червень!E58</f>
        <v>20</v>
      </c>
      <c r="O58" s="144">
        <f>F58-червень!F58</f>
        <v>13.399999999999999</v>
      </c>
      <c r="P58" s="106">
        <f>#N/A</f>
        <v>-6.600000000000001</v>
      </c>
      <c r="Q58" s="119">
        <f>#N/A</f>
        <v>67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E59-червень!E59</f>
        <v>0</v>
      </c>
      <c r="O59" s="168">
        <f>F59-червень!F59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>#N/A</f>
        <v>-21.800000000000182</v>
      </c>
      <c r="H60" s="164">
        <f>#N/A</f>
        <v>99.6007326007326</v>
      </c>
      <c r="I60" s="165">
        <f>#N/A</f>
        <v>-1911.8000000000002</v>
      </c>
      <c r="J60" s="165">
        <f>#N/A</f>
        <v>73.9891156462585</v>
      </c>
      <c r="K60" s="165">
        <v>4261.9</v>
      </c>
      <c r="L60" s="165">
        <f>#N/A</f>
        <v>1176.3000000000002</v>
      </c>
      <c r="M60" s="218">
        <f>#N/A</f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>#N/A</f>
        <v>3.4200000000000728</v>
      </c>
      <c r="Q60" s="165">
        <f>#N/A</f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1230</v>
      </c>
      <c r="G62" s="162"/>
      <c r="H62" s="164"/>
      <c r="I62" s="165"/>
      <c r="J62" s="165"/>
      <c r="K62" s="166">
        <v>731.46</v>
      </c>
      <c r="L62" s="165">
        <f>#N/A</f>
        <v>498.53999999999996</v>
      </c>
      <c r="M62" s="218">
        <f>#N/A</f>
        <v>1.6815683701090969</v>
      </c>
      <c r="N62" s="195"/>
      <c r="O62" s="179">
        <f>F62-червень!F62</f>
        <v>160.28999999999996</v>
      </c>
      <c r="P62" s="166"/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>#N/A</f>
        <v>10.14</v>
      </c>
      <c r="H64" s="164">
        <f>#N/A</f>
        <v>120.28000000000002</v>
      </c>
      <c r="I64" s="165">
        <f>#N/A</f>
        <v>-99.86</v>
      </c>
      <c r="J64" s="165">
        <f>#N/A</f>
        <v>37.5875</v>
      </c>
      <c r="K64" s="165">
        <v>78.18</v>
      </c>
      <c r="L64" s="165">
        <f>#N/A</f>
        <v>-18.040000000000006</v>
      </c>
      <c r="M64" s="218">
        <f>#N/A</f>
        <v>0.7692504476848299</v>
      </c>
      <c r="N64" s="164">
        <f>E64-червень!E64</f>
        <v>30</v>
      </c>
      <c r="O64" s="168">
        <f>F64-червень!F64</f>
        <v>5.5</v>
      </c>
      <c r="P64" s="167">
        <f>#N/A</f>
        <v>-24.5</v>
      </c>
      <c r="Q64" s="165"/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>#N/A</f>
        <v>19.74</v>
      </c>
      <c r="H65" s="164">
        <f>#N/A</f>
        <v>324.31818181818176</v>
      </c>
      <c r="I65" s="165">
        <f>#N/A</f>
        <v>13.54</v>
      </c>
      <c r="J65" s="165">
        <f>#N/A</f>
        <v>190.26666666666665</v>
      </c>
      <c r="K65" s="165">
        <v>13.52</v>
      </c>
      <c r="L65" s="165">
        <f>#N/A</f>
        <v>15.02</v>
      </c>
      <c r="M65" s="218">
        <f>#N/A</f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>#N/A</f>
        <v>1.959999999999999</v>
      </c>
      <c r="Q65" s="165">
        <f>#N/A</f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1.02</v>
      </c>
      <c r="L66" s="165">
        <f>#N/A</f>
        <v>-6.27</v>
      </c>
      <c r="M66" s="218">
        <f>#N/A</f>
        <v>-5.147058823529411</v>
      </c>
      <c r="N66" s="164">
        <f>E66-червень!E66</f>
        <v>0</v>
      </c>
      <c r="O66" s="168">
        <f>F66-червень!F66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766059.65</v>
      </c>
      <c r="G67" s="151">
        <f>F67-E67</f>
        <v>3516.95000000007</v>
      </c>
      <c r="H67" s="152">
        <f>F67/E67*100</f>
        <v>100.46121351630539</v>
      </c>
      <c r="I67" s="153">
        <f>F67-D67</f>
        <v>-591431.4500000001</v>
      </c>
      <c r="J67" s="153">
        <f>F67/D67*100</f>
        <v>56.43202006996584</v>
      </c>
      <c r="K67" s="153">
        <v>580607.78</v>
      </c>
      <c r="L67" s="153">
        <f>F67-K67</f>
        <v>185451.87</v>
      </c>
      <c r="M67" s="219">
        <f>F67/K67</f>
        <v>1.3194098949208017</v>
      </c>
      <c r="N67" s="151">
        <f>N8+N41+N65+N66</f>
        <v>123743.40000000004</v>
      </c>
      <c r="O67" s="151">
        <f>O8+O41+O65+O66</f>
        <v>122510.93999999997</v>
      </c>
      <c r="P67" s="155">
        <f>O67-N67</f>
        <v>-1232.4600000000646</v>
      </c>
      <c r="Q67" s="153">
        <f>O67/N67*100</f>
        <v>99.00401960831844</v>
      </c>
      <c r="R67" s="27">
        <f>R8+R41+R65+R66</f>
        <v>108115.7</v>
      </c>
      <c r="S67" s="280">
        <f>O67-R67</f>
        <v>14395.239999999976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#N/A</f>
        <v>-13496.23</v>
      </c>
      <c r="H76" s="164">
        <f>F76/E76*100</f>
        <v>0.027925925925925927</v>
      </c>
      <c r="I76" s="167">
        <f>#N/A</f>
        <v>-104202.26</v>
      </c>
      <c r="J76" s="167">
        <f>F76/D76*100</f>
        <v>0.0036178328643745477</v>
      </c>
      <c r="K76" s="167">
        <v>1535.06</v>
      </c>
      <c r="L76" s="167">
        <f>#N/A</f>
        <v>-1531.29</v>
      </c>
      <c r="M76" s="209">
        <f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>#N/A</f>
        <v>-4499.95</v>
      </c>
      <c r="Q76" s="167">
        <f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>#N/A</f>
        <v>-13323.79</v>
      </c>
      <c r="H77" s="164">
        <f>F77/E77*100</f>
        <v>30.71352054082163</v>
      </c>
      <c r="I77" s="167">
        <f>#N/A</f>
        <v>-48093.79</v>
      </c>
      <c r="J77" s="167">
        <f>F77/D77*100</f>
        <v>10.937425925925925</v>
      </c>
      <c r="K77" s="167">
        <v>6751.5</v>
      </c>
      <c r="L77" s="167">
        <f>#N/A</f>
        <v>-845.29</v>
      </c>
      <c r="M77" s="209">
        <f>F77/K77</f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>#N/A</f>
        <v>689.0599999999995</v>
      </c>
      <c r="Q77" s="167">
        <f>O77/N77*100</f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>#N/A</f>
        <v>-13078.7</v>
      </c>
      <c r="H78" s="164">
        <f>F78/E78*100</f>
        <v>34.76957605985038</v>
      </c>
      <c r="I78" s="167">
        <f>#N/A</f>
        <v>-72028.7</v>
      </c>
      <c r="J78" s="167">
        <f>F78/D78*100</f>
        <v>8.824430379746834</v>
      </c>
      <c r="K78" s="167">
        <v>9509.69</v>
      </c>
      <c r="L78" s="167">
        <f>#N/A</f>
        <v>-2538.3900000000003</v>
      </c>
      <c r="M78" s="209">
        <f>F78/K78</f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>#N/A</f>
        <v>-3446.92</v>
      </c>
      <c r="Q78" s="167">
        <f>O78/N78*100</f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>#N/A</f>
        <v>1</v>
      </c>
      <c r="H79" s="164">
        <f>F79/E79*100</f>
        <v>114.28571428571428</v>
      </c>
      <c r="I79" s="167">
        <f>#N/A</f>
        <v>-4</v>
      </c>
      <c r="J79" s="167">
        <f>F79/D79*100</f>
        <v>66.66666666666666</v>
      </c>
      <c r="K79" s="167">
        <v>6</v>
      </c>
      <c r="L79" s="167">
        <f>#N/A</f>
        <v>2</v>
      </c>
      <c r="M79" s="209"/>
      <c r="N79" s="164">
        <f>E79-червень!E79</f>
        <v>1</v>
      </c>
      <c r="O79" s="168">
        <f>F79-червень!F79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85">
        <f>#N/A</f>
        <v>-39897.72</v>
      </c>
      <c r="H80" s="186">
        <f>F80/E80*100</f>
        <v>24.417527042643076</v>
      </c>
      <c r="I80" s="187">
        <f>#N/A</f>
        <v>-224328.75</v>
      </c>
      <c r="J80" s="187">
        <f>F80/D80*100</f>
        <v>5.433516162325436</v>
      </c>
      <c r="K80" s="187">
        <v>17802.25</v>
      </c>
      <c r="L80" s="187">
        <f>#N/A</f>
        <v>-4912.969999999999</v>
      </c>
      <c r="M80" s="214">
        <f>F80/K80</f>
        <v>0.7240253338763359</v>
      </c>
      <c r="N80" s="185">
        <f>N76+N77+N78+N79</f>
        <v>11951</v>
      </c>
      <c r="O80" s="189">
        <f>O76+O77+O78+O79</f>
        <v>4693.19</v>
      </c>
      <c r="P80" s="187">
        <f>#N/A</f>
        <v>-7257.81</v>
      </c>
      <c r="Q80" s="187">
        <f>O80/N80*100</f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>#N/A</f>
        <v>34.14</v>
      </c>
      <c r="H81" s="164"/>
      <c r="I81" s="167">
        <f>#N/A</f>
        <v>-1.8599999999999994</v>
      </c>
      <c r="J81" s="167"/>
      <c r="K81" s="167">
        <v>5.21</v>
      </c>
      <c r="L81" s="167">
        <f>#N/A</f>
        <v>32.93</v>
      </c>
      <c r="M81" s="209">
        <f>F81/K81</f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>#N/A</f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>#N/A</f>
        <v>602.8999999999996</v>
      </c>
      <c r="H83" s="164">
        <f>F83/E83*100</f>
        <v>113.36570009754365</v>
      </c>
      <c r="I83" s="167">
        <f>#N/A</f>
        <v>-3246.3</v>
      </c>
      <c r="J83" s="167">
        <f>F83/D83*100</f>
        <v>61.16866028708133</v>
      </c>
      <c r="K83" s="167">
        <v>4902.34</v>
      </c>
      <c r="L83" s="167">
        <f>#N/A</f>
        <v>211.35999999999967</v>
      </c>
      <c r="M83" s="209"/>
      <c r="N83" s="164">
        <f>E83-червень!E83</f>
        <v>3.800000000000182</v>
      </c>
      <c r="O83" s="168">
        <f>F83-червень!F83</f>
        <v>9.6899999999996</v>
      </c>
      <c r="P83" s="167">
        <f>O83-N83</f>
        <v>5.889999999999418</v>
      </c>
      <c r="Q83" s="190">
        <f>O83/N83*100</f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0.92</v>
      </c>
      <c r="L84" s="167">
        <f>#N/A</f>
        <v>-0.87</v>
      </c>
      <c r="M84" s="209">
        <f>#N/A</f>
        <v>0.05434782608695652</v>
      </c>
      <c r="N84" s="164">
        <f>E84-червень!E84</f>
        <v>0</v>
      </c>
      <c r="O84" s="168">
        <f>F84-червень!F84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83">
        <f>G81+G84+G82+G83</f>
        <v>637.0899999999997</v>
      </c>
      <c r="H85" s="186">
        <f>F85/E85*100</f>
        <v>114.11114556569504</v>
      </c>
      <c r="I85" s="187">
        <f>#N/A</f>
        <v>-3248.1100000000006</v>
      </c>
      <c r="J85" s="187">
        <f>F85/D85*100</f>
        <v>61.332023809523804</v>
      </c>
      <c r="K85" s="187">
        <v>4908.48</v>
      </c>
      <c r="L85" s="187">
        <f>#N/A</f>
        <v>243.40999999999985</v>
      </c>
      <c r="M85" s="220">
        <f>#N/A</f>
        <v>1.0495896896799009</v>
      </c>
      <c r="N85" s="185">
        <f>N81+N84+N82+N83</f>
        <v>3.800000000000182</v>
      </c>
      <c r="O85" s="189">
        <f>O81+O84+O82+O83</f>
        <v>12.519999999999598</v>
      </c>
      <c r="P85" s="185">
        <f>P81+P84+P82+P83</f>
        <v>8.719999999999416</v>
      </c>
      <c r="Q85" s="187">
        <f>O85/N85*100</f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>#N/A</f>
        <v>-12.370000000000001</v>
      </c>
      <c r="H86" s="164">
        <f>F86/E86*100</f>
        <v>50.12096774193549</v>
      </c>
      <c r="I86" s="167">
        <f>#N/A</f>
        <v>-25.57</v>
      </c>
      <c r="J86" s="167">
        <f>F86/D86*100</f>
        <v>32.71052631578947</v>
      </c>
      <c r="K86" s="167">
        <v>18.76</v>
      </c>
      <c r="L86" s="167">
        <f>#N/A</f>
        <v>-6.330000000000002</v>
      </c>
      <c r="M86" s="209">
        <f>#N/A</f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>#N/A</f>
        <v>3.1899999999999995</v>
      </c>
      <c r="Q86" s="167">
        <f>O86/N86</f>
        <v>3.1266666666666665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784146.1900000001</v>
      </c>
      <c r="G89" s="192">
        <f>F89-E89</f>
        <v>-35723.10999999987</v>
      </c>
      <c r="H89" s="193">
        <f>F89/E89*100</f>
        <v>95.64282868013233</v>
      </c>
      <c r="I89" s="194">
        <f>F89-D89</f>
        <v>-819000.9400000001</v>
      </c>
      <c r="J89" s="194">
        <f>F89/D89*100</f>
        <v>48.912927286967104</v>
      </c>
      <c r="K89" s="194">
        <f>K67+K88</f>
        <v>603334.98</v>
      </c>
      <c r="L89" s="194">
        <f>F89-K89</f>
        <v>180811.21000000008</v>
      </c>
      <c r="M89" s="221">
        <f>#N/A</f>
        <v>1.299686270469516</v>
      </c>
      <c r="N89" s="192">
        <f>N67+N88</f>
        <v>135699.70000000004</v>
      </c>
      <c r="O89" s="192">
        <f>O67+O88</f>
        <v>127221.33999999997</v>
      </c>
      <c r="P89" s="194">
        <f>#N/A</f>
        <v>-8478.360000000073</v>
      </c>
      <c r="Q89" s="194">
        <f>O89/N89*100</f>
        <v>93.75211588529667</v>
      </c>
      <c r="R89" s="27">
        <f>R67+R88</f>
        <v>112668.9</v>
      </c>
      <c r="S89" s="27">
        <f>S67+S88</f>
        <v>14552.439999999975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06"/>
      <c r="P93" s="306"/>
    </row>
    <row r="94" spans="3:16" ht="15">
      <c r="C94" s="81">
        <v>42944</v>
      </c>
      <c r="D94" s="29">
        <v>13586.1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42943</v>
      </c>
      <c r="D95" s="29">
        <v>6106.3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f>'[1]залишки  (2)'!$G$6/1000</f>
        <v>2727.66033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1046.72</v>
      </c>
      <c r="G100" s="68">
        <f>G48+G51+G52</f>
        <v>339.72</v>
      </c>
      <c r="H100" s="69"/>
      <c r="I100" s="69"/>
      <c r="N100" s="29">
        <f>N48+N51+N52</f>
        <v>86</v>
      </c>
      <c r="O100" s="202">
        <f>O48+O51+O52</f>
        <v>136.27000000000004</v>
      </c>
      <c r="P100" s="29">
        <f>P48+P51+P52</f>
        <v>50.27000000000005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727818.9700000001</v>
      </c>
      <c r="G102" s="29">
        <f>F102-E102</f>
        <v>207.47000000008848</v>
      </c>
      <c r="H102" s="230">
        <f>F102/E102</f>
        <v>1.0002851384289557</v>
      </c>
      <c r="I102" s="29">
        <f>F102-D102</f>
        <v>-571229.63</v>
      </c>
      <c r="J102" s="230">
        <f>F102/D102</f>
        <v>0.5602707781679608</v>
      </c>
      <c r="N102" s="29">
        <f>N9+N15+N17+N18+N19+N23+N42+N45+N65+N59</f>
        <v>118465.80000000003</v>
      </c>
      <c r="O102" s="229">
        <f>O9+O15+O17+O18+O19+O23+O42+O45+O65+O59</f>
        <v>116115.11999999997</v>
      </c>
      <c r="P102" s="29">
        <f>O102-N102</f>
        <v>-2350.680000000066</v>
      </c>
      <c r="Q102" s="230">
        <f>O102/N102</f>
        <v>0.9801573112239983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38216.80999999999</v>
      </c>
      <c r="G103" s="29">
        <f>G43+G44+G46+G48+G50+G51+G52+G53+G54+G60+G64+G47</f>
        <v>3290.8599999999988</v>
      </c>
      <c r="H103" s="230">
        <f>F103/E103</f>
        <v>1.0940594654635396</v>
      </c>
      <c r="I103" s="29">
        <f>I43+I44+I46+I48+I50+I51+I52+I53+I54+I60+I64+I47</f>
        <v>-20220.440000000002</v>
      </c>
      <c r="J103" s="230">
        <f>F103/D103</f>
        <v>0.6539215468195233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6373.130000000001</v>
      </c>
      <c r="P103" s="29">
        <f>#N/A</f>
        <v>1095.5300000000002</v>
      </c>
      <c r="Q103" s="230">
        <f>O103/N103</f>
        <v>1.2075810974685464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804400.51</v>
      </c>
      <c r="G112" s="192">
        <f>F112-E112</f>
        <v>-33570.84999999998</v>
      </c>
      <c r="H112" s="193">
        <f>F112/E112*100</f>
        <v>95.99379506239927</v>
      </c>
      <c r="I112" s="194">
        <f>F112-D112</f>
        <v>-871154.8400000001</v>
      </c>
      <c r="J112" s="194">
        <f>F112/D112*100</f>
        <v>48.00799388692232</v>
      </c>
      <c r="K112" s="194">
        <f>K89+K111</f>
        <v>606374.85</v>
      </c>
      <c r="L112" s="194">
        <f>F112-K112</f>
        <v>198025.66000000003</v>
      </c>
      <c r="M112" s="269">
        <f>F112/K112</f>
        <v>1.3265730100778421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1350229.5899999999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2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0" sqref="O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22" t="s">
        <v>216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212</v>
      </c>
      <c r="O3" s="333" t="s">
        <v>213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209</v>
      </c>
      <c r="F4" s="316" t="s">
        <v>33</v>
      </c>
      <c r="G4" s="307" t="s">
        <v>210</v>
      </c>
      <c r="H4" s="318" t="s">
        <v>211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217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214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06"/>
      <c r="P93" s="306"/>
    </row>
    <row r="94" spans="3:16" ht="15" hidden="1">
      <c r="C94" s="81">
        <v>42913</v>
      </c>
      <c r="D94" s="29">
        <v>9872.9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 hidden="1">
      <c r="C95" s="81">
        <v>42912</v>
      </c>
      <c r="D95" s="29">
        <v>4876.1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 hidden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 hidden="1">
      <c r="B97" s="304" t="s">
        <v>56</v>
      </c>
      <c r="C97" s="305"/>
      <c r="D97" s="133">
        <v>225.52589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0" sqref="O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2" t="s">
        <v>207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  <c r="T1" s="86"/>
      <c r="U1" s="87"/>
    </row>
    <row r="2" spans="2:21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201</v>
      </c>
      <c r="O3" s="333" t="s">
        <v>202</v>
      </c>
      <c r="P3" s="333"/>
      <c r="Q3" s="333"/>
      <c r="R3" s="333"/>
      <c r="S3" s="333"/>
      <c r="T3" s="333"/>
      <c r="U3" s="333"/>
    </row>
    <row r="4" spans="1:21" ht="22.5" customHeight="1">
      <c r="A4" s="324"/>
      <c r="B4" s="326"/>
      <c r="C4" s="327"/>
      <c r="D4" s="328"/>
      <c r="E4" s="334" t="s">
        <v>198</v>
      </c>
      <c r="F4" s="316" t="s">
        <v>33</v>
      </c>
      <c r="G4" s="307" t="s">
        <v>199</v>
      </c>
      <c r="H4" s="318" t="s">
        <v>200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208</v>
      </c>
      <c r="P4" s="307" t="s">
        <v>49</v>
      </c>
      <c r="Q4" s="30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204</v>
      </c>
      <c r="L5" s="311"/>
      <c r="M5" s="312"/>
      <c r="N5" s="319"/>
      <c r="O5" s="321"/>
      <c r="P5" s="308"/>
      <c r="Q5" s="309"/>
      <c r="R5" s="313" t="s">
        <v>203</v>
      </c>
      <c r="S5" s="314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06"/>
      <c r="P93" s="306"/>
    </row>
    <row r="94" spans="3:16" ht="15">
      <c r="C94" s="81">
        <v>42885</v>
      </c>
      <c r="D94" s="29">
        <v>10664.9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42884</v>
      </c>
      <c r="D95" s="29">
        <v>6919.44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1135.71022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1" sqref="O21:O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2" t="s">
        <v>196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  <c r="T1" s="86"/>
      <c r="U1" s="87"/>
    </row>
    <row r="2" spans="2:21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191</v>
      </c>
      <c r="O3" s="333" t="s">
        <v>190</v>
      </c>
      <c r="P3" s="333"/>
      <c r="Q3" s="333"/>
      <c r="R3" s="333"/>
      <c r="S3" s="333"/>
      <c r="T3" s="333"/>
      <c r="U3" s="333"/>
    </row>
    <row r="4" spans="1:21" ht="22.5" customHeight="1">
      <c r="A4" s="324"/>
      <c r="B4" s="326"/>
      <c r="C4" s="327"/>
      <c r="D4" s="328"/>
      <c r="E4" s="334" t="s">
        <v>187</v>
      </c>
      <c r="F4" s="316" t="s">
        <v>33</v>
      </c>
      <c r="G4" s="307" t="s">
        <v>188</v>
      </c>
      <c r="H4" s="318" t="s">
        <v>189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197</v>
      </c>
      <c r="P4" s="307" t="s">
        <v>49</v>
      </c>
      <c r="Q4" s="30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192</v>
      </c>
      <c r="L5" s="311"/>
      <c r="M5" s="312"/>
      <c r="N5" s="319"/>
      <c r="O5" s="321"/>
      <c r="P5" s="308"/>
      <c r="Q5" s="309"/>
      <c r="R5" s="313" t="s">
        <v>193</v>
      </c>
      <c r="S5" s="314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06"/>
      <c r="P93" s="306"/>
    </row>
    <row r="94" spans="3:16" ht="15">
      <c r="C94" s="81">
        <v>42852</v>
      </c>
      <c r="D94" s="29">
        <v>13266.8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42851</v>
      </c>
      <c r="D95" s="29">
        <v>6064.2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102.57358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43" sqref="F4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22" t="s">
        <v>185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  <c r="T1" s="246"/>
      <c r="U1" s="249"/>
      <c r="V1" s="259"/>
      <c r="W1" s="259"/>
    </row>
    <row r="2" spans="2:23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163</v>
      </c>
      <c r="O3" s="333" t="s">
        <v>164</v>
      </c>
      <c r="P3" s="333"/>
      <c r="Q3" s="333"/>
      <c r="R3" s="333"/>
      <c r="S3" s="333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24"/>
      <c r="B4" s="326"/>
      <c r="C4" s="327"/>
      <c r="D4" s="328"/>
      <c r="E4" s="334" t="s">
        <v>153</v>
      </c>
      <c r="F4" s="316" t="s">
        <v>33</v>
      </c>
      <c r="G4" s="307" t="s">
        <v>162</v>
      </c>
      <c r="H4" s="318" t="s">
        <v>176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186</v>
      </c>
      <c r="P4" s="307" t="s">
        <v>49</v>
      </c>
      <c r="Q4" s="309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169</v>
      </c>
      <c r="L5" s="311"/>
      <c r="M5" s="312"/>
      <c r="N5" s="319"/>
      <c r="O5" s="321"/>
      <c r="P5" s="308"/>
      <c r="Q5" s="309"/>
      <c r="R5" s="310" t="s">
        <v>102</v>
      </c>
      <c r="S5" s="312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06"/>
      <c r="P93" s="306"/>
    </row>
    <row r="94" spans="3:16" ht="15">
      <c r="C94" s="81">
        <v>42824</v>
      </c>
      <c r="D94" s="29">
        <v>11112.7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42823</v>
      </c>
      <c r="D95" s="29">
        <v>8830.3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1399.2856000000002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2" t="s">
        <v>151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144</v>
      </c>
      <c r="O3" s="333" t="s">
        <v>148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149</v>
      </c>
      <c r="F4" s="316" t="s">
        <v>33</v>
      </c>
      <c r="G4" s="307" t="s">
        <v>145</v>
      </c>
      <c r="H4" s="318" t="s">
        <v>146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152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147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06"/>
      <c r="P90" s="306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42790</v>
      </c>
      <c r="D92" s="29">
        <v>4206.9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v>7713.34596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8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6" sqref="D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22" t="s">
        <v>143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134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123</v>
      </c>
      <c r="O3" s="333" t="s">
        <v>118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135</v>
      </c>
      <c r="F4" s="316" t="s">
        <v>33</v>
      </c>
      <c r="G4" s="307" t="s">
        <v>136</v>
      </c>
      <c r="H4" s="318" t="s">
        <v>137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124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142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06"/>
      <c r="P90" s="306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42762</v>
      </c>
      <c r="D92" s="29">
        <v>8862.4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f>9505303.41/1000</f>
        <v>9505.30341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63" sqref="B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22" t="s">
        <v>132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126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129</v>
      </c>
      <c r="O3" s="333" t="s">
        <v>125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127</v>
      </c>
      <c r="F4" s="316" t="s">
        <v>33</v>
      </c>
      <c r="G4" s="307" t="s">
        <v>128</v>
      </c>
      <c r="H4" s="318" t="s">
        <v>122</v>
      </c>
      <c r="I4" s="307" t="s">
        <v>103</v>
      </c>
      <c r="J4" s="318" t="s">
        <v>104</v>
      </c>
      <c r="K4" s="85" t="s">
        <v>114</v>
      </c>
      <c r="L4" s="204" t="s">
        <v>113</v>
      </c>
      <c r="M4" s="90" t="s">
        <v>63</v>
      </c>
      <c r="N4" s="318"/>
      <c r="O4" s="320" t="s">
        <v>133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130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06"/>
      <c r="P90" s="306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42732</v>
      </c>
      <c r="D92" s="29">
        <v>19085.6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f>'[1]залишки  (2)'!$G$6/1000</f>
        <v>2727.66033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2017-08-23T07:05:41Z</cp:lastPrinted>
  <dcterms:created xsi:type="dcterms:W3CDTF">2003-07-28T11:27:56Z</dcterms:created>
  <dcterms:modified xsi:type="dcterms:W3CDTF">2017-08-23T07:06:26Z</dcterms:modified>
  <cp:category/>
  <cp:version/>
  <cp:contentType/>
  <cp:contentStatus/>
</cp:coreProperties>
</file>